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5_0.bin" ContentType="application/vnd.openxmlformats-officedocument.oleObject"/>
  <Override PartName="/xl/embeddings/oleObject_6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3740" windowHeight="8580" tabRatio="792" firstSheet="2" activeTab="2"/>
  </bookViews>
  <sheets>
    <sheet name="Dialogue1" sheetId="1" state="hidden" r:id="rId1"/>
    <sheet name="Matrice N°1-N°2" sheetId="2" state="hidden" r:id="rId2"/>
    <sheet name="Aide" sheetId="3" r:id="rId3"/>
    <sheet name="Fiche d'évaluation Niveau 1" sheetId="4" r:id="rId4"/>
    <sheet name="Fiche d'évaluation Niveau 2" sheetId="5" r:id="rId5"/>
    <sheet name="Calculateur Durée" sheetId="6" r:id="rId6"/>
    <sheet name="Calculateur 750 et 1000" sheetId="7" r:id="rId7"/>
    <sheet name="Evaluatuion Niv2" sheetId="8" r:id="rId8"/>
    <sheet name="Evaluation Niv1" sheetId="9" r:id="rId9"/>
    <sheet name="Distance en fonction Tps et I" sheetId="10" r:id="rId10"/>
    <sheet name="Temps au tour" sheetId="11" r:id="rId11"/>
    <sheet name="Barème sur 10mn." sheetId="12" r:id="rId12"/>
    <sheet name="Barème  VMA" sheetId="13" r:id="rId13"/>
    <sheet name="Projet course de durée" sheetId="14" r:id="rId14"/>
    <sheet name="Projet course VMA" sheetId="15" r:id="rId15"/>
    <sheet name="Fiche d'observation Niv1" sheetId="16" r:id="rId16"/>
    <sheet name="Fiche d'observation Niv2" sheetId="17" r:id="rId17"/>
    <sheet name="Fiche élève" sheetId="18" r:id="rId18"/>
    <sheet name="Feuil4" sheetId="19" r:id="rId19"/>
  </sheets>
  <definedNames>
    <definedName name="Catégorie">'Matrice N°1-N°2'!$A$12:$B$15</definedName>
    <definedName name="Course_10_minutes_N°1">'Matrice N°1-N°2'!$M$2:$O$35</definedName>
    <definedName name="Course_10_minutes_N°2">'Matrice N°1-N°2'!$Q$2:$S$37</definedName>
    <definedName name="Evaluation_1000m">'Matrice N°1-N°2'!$I$2:$K$43</definedName>
    <definedName name="Evaluation_750m">'Matrice N°1-N°2'!$E$2:$G$38</definedName>
    <definedName name="Niveau">'Matrice N°1-N°2'!$A$2:$B$5</definedName>
    <definedName name="Projet_course_de_durée">'Matrice N°1-N°2'!$AB$2:$AD$34</definedName>
    <definedName name="Projet_course_VMA">'Matrice N°1-N°2'!$AF$2:$AH$32</definedName>
    <definedName name="Régularité_en_course">'Matrice N°1-N°2'!$X$2:$Z$29</definedName>
    <definedName name="Régularité_VMA">'Matrice N°1-N°2'!$U$2:$V$30</definedName>
  </definedNames>
  <calcPr fullCalcOnLoad="1"/>
</workbook>
</file>

<file path=xl/comments10.xml><?xml version="1.0" encoding="utf-8"?>
<comments xmlns="http://schemas.openxmlformats.org/spreadsheetml/2006/main">
  <authors>
    <author>CHAUMONT</author>
  </authors>
  <commentList>
    <comment ref="E2" authorId="0">
      <text>
        <r>
          <rPr>
            <sz val="12"/>
            <color indexed="10"/>
            <rFont val="Tahoma"/>
            <family val="2"/>
          </rPr>
          <t xml:space="preserve">Vous pouvez changer l'intensité de course 
</t>
        </r>
      </text>
    </comment>
  </commentList>
</comments>
</file>

<file path=xl/sharedStrings.xml><?xml version="1.0" encoding="utf-8"?>
<sst xmlns="http://schemas.openxmlformats.org/spreadsheetml/2006/main" count="575" uniqueCount="200">
  <si>
    <t>DISTANCE COURUE</t>
  </si>
  <si>
    <t>mètres</t>
  </si>
  <si>
    <t>Tapez ici la longueur</t>
  </si>
  <si>
    <t>TPS AU TOUR</t>
  </si>
  <si>
    <t/>
  </si>
  <si>
    <t>Temps total</t>
  </si>
  <si>
    <t>Tps au Tour en sec</t>
  </si>
  <si>
    <t>ECARTS/Temps moyen</t>
  </si>
  <si>
    <t>Nbre de tours</t>
  </si>
  <si>
    <t>Temps moyen au tour</t>
  </si>
  <si>
    <t>Tps moyen au tour</t>
  </si>
  <si>
    <t>Ecarts</t>
  </si>
  <si>
    <t>Note de régularité</t>
  </si>
  <si>
    <t>NOMS</t>
  </si>
  <si>
    <t>R. FINAL</t>
  </si>
  <si>
    <t>Performances</t>
  </si>
  <si>
    <t>Perf</t>
  </si>
  <si>
    <t>N/G</t>
  </si>
  <si>
    <t>N/F</t>
  </si>
  <si>
    <t>Catégorie</t>
  </si>
  <si>
    <t>F</t>
  </si>
  <si>
    <t>G</t>
  </si>
  <si>
    <t xml:space="preserve"> </t>
  </si>
  <si>
    <t>Tps de passage au tour</t>
  </si>
  <si>
    <t>et la distance dernier Tour</t>
  </si>
  <si>
    <t>Distance</t>
  </si>
  <si>
    <t>V.M.A.</t>
  </si>
  <si>
    <t>%</t>
  </si>
  <si>
    <t>m/s</t>
  </si>
  <si>
    <t>250m</t>
  </si>
  <si>
    <t xml:space="preserve">Distance parcourue en </t>
  </si>
  <si>
    <t>Km/h</t>
  </si>
  <si>
    <t>vitesse en Km/h</t>
  </si>
  <si>
    <t>1°tour</t>
  </si>
  <si>
    <t>2°tour</t>
  </si>
  <si>
    <t>3°tour</t>
  </si>
  <si>
    <t>4°tour</t>
  </si>
  <si>
    <t>N°1</t>
  </si>
  <si>
    <t>N°2</t>
  </si>
  <si>
    <t>Régularité VMA</t>
  </si>
  <si>
    <t>Niveau</t>
  </si>
  <si>
    <t>Tapez ici le niveau</t>
  </si>
  <si>
    <t>Temps réalisé</t>
  </si>
  <si>
    <t>Evaluation 750m</t>
  </si>
  <si>
    <t>Evaluation 1000m</t>
  </si>
  <si>
    <t>Paliers</t>
  </si>
  <si>
    <t>Garçons</t>
  </si>
  <si>
    <t>Filles</t>
  </si>
  <si>
    <t xml:space="preserve">Course de durée 10 minutes </t>
  </si>
  <si>
    <t>Pour les 4° - N°1</t>
  </si>
  <si>
    <t>Pour les 3° - N°2</t>
  </si>
  <si>
    <t>Course 10 minutes N°1</t>
  </si>
  <si>
    <t>Course 10 minutes N°2</t>
  </si>
  <si>
    <t>Evaluation 1000 m</t>
  </si>
  <si>
    <t>R1/20</t>
  </si>
  <si>
    <t xml:space="preserve">R2 /20 </t>
  </si>
  <si>
    <t>Evaluation course de durée de 10 minutes</t>
  </si>
  <si>
    <t>Temps</t>
  </si>
  <si>
    <t>R/10</t>
  </si>
  <si>
    <t>ATHLETISME: 1/2 FOND                                               NIVEAU 2</t>
  </si>
  <si>
    <t>ATHLETISME: 1/2 FOND                                               NIVEAU 1</t>
  </si>
  <si>
    <t>Evaluation 750 m</t>
  </si>
  <si>
    <t>Régularité en course</t>
  </si>
  <si>
    <t>Régularité /10</t>
  </si>
  <si>
    <t>Progrès /6</t>
  </si>
  <si>
    <t>ME</t>
  </si>
  <si>
    <t>Progrès /4</t>
  </si>
  <si>
    <t>sur 10</t>
  </si>
  <si>
    <t>Note/10</t>
  </si>
  <si>
    <t>VMA en Km/h</t>
  </si>
  <si>
    <t>Vitesse</t>
  </si>
  <si>
    <t xml:space="preserve">Vitesse </t>
  </si>
  <si>
    <t>Pour les 4° - N°1 (750m)</t>
  </si>
  <si>
    <t>Pour les 3° - N°2 (1000m)</t>
  </si>
  <si>
    <t xml:space="preserve"> Barème</t>
  </si>
  <si>
    <t xml:space="preserve"> Barème pour la course à allure VMA</t>
  </si>
  <si>
    <t>Perf.</t>
  </si>
  <si>
    <t>Dist. annoncée</t>
  </si>
  <si>
    <t>Dist. Parcourue</t>
  </si>
  <si>
    <t>Km/h + ou -</t>
  </si>
  <si>
    <t>Projet</t>
  </si>
  <si>
    <t>N°2 /6</t>
  </si>
  <si>
    <t>N°1/4</t>
  </si>
  <si>
    <t>Projet course de durée</t>
  </si>
  <si>
    <t>Perf. Réalisée</t>
  </si>
  <si>
    <t>Perf. annoncée</t>
  </si>
  <si>
    <t>R/6</t>
  </si>
  <si>
    <t xml:space="preserve">Contrat </t>
  </si>
  <si>
    <t>Projet de course</t>
  </si>
  <si>
    <t>Projet de cousre</t>
  </si>
  <si>
    <t>Projet course VMA</t>
  </si>
  <si>
    <t>N°2/6</t>
  </si>
  <si>
    <t xml:space="preserve"> Projet pour la course à allure VMA</t>
  </si>
  <si>
    <t>R/4</t>
  </si>
  <si>
    <t>Km:h</t>
  </si>
  <si>
    <t>Tps en s</t>
  </si>
  <si>
    <t>POINTS</t>
  </si>
  <si>
    <t>de 0 à - 3</t>
  </si>
  <si>
    <t>de 3 à -3,5</t>
  </si>
  <si>
    <t>de 3,5 à -4</t>
  </si>
  <si>
    <t>de 4 à -4,5</t>
  </si>
  <si>
    <t>de 4,5 à -5</t>
  </si>
  <si>
    <t>de 5 à -5,5</t>
  </si>
  <si>
    <t>de 5,5 à -6</t>
  </si>
  <si>
    <t>de 6 à -7</t>
  </si>
  <si>
    <t>de 7 à -8</t>
  </si>
  <si>
    <t>de 8 à -9</t>
  </si>
  <si>
    <t>9 et +</t>
  </si>
  <si>
    <t>de 0 à -1</t>
  </si>
  <si>
    <t>de 1 à -2</t>
  </si>
  <si>
    <t>de 2 à -2,5</t>
  </si>
  <si>
    <t>de 2,5 à -3</t>
  </si>
  <si>
    <t>de 4 à -5</t>
  </si>
  <si>
    <t>de 5 à -6</t>
  </si>
  <si>
    <t>8 et +</t>
  </si>
  <si>
    <t>Projet course 750 m</t>
  </si>
  <si>
    <t>Points</t>
  </si>
  <si>
    <t>Distance annoncée – distance réalisée</t>
  </si>
  <si>
    <t>Temps annoncé – Temps réalisé</t>
  </si>
  <si>
    <t>0 à 2 secondes</t>
  </si>
  <si>
    <t>50 m</t>
  </si>
  <si>
    <t>3 secondes</t>
  </si>
  <si>
    <t>100 m</t>
  </si>
  <si>
    <t>4 secondes</t>
  </si>
  <si>
    <t>150 m</t>
  </si>
  <si>
    <t>2.5</t>
  </si>
  <si>
    <t>5 secondes</t>
  </si>
  <si>
    <t>200 m</t>
  </si>
  <si>
    <t>6 secondes</t>
  </si>
  <si>
    <t>250 m</t>
  </si>
  <si>
    <t>1.5</t>
  </si>
  <si>
    <t>7 secondes</t>
  </si>
  <si>
    <t>300 m</t>
  </si>
  <si>
    <t>8 secondes</t>
  </si>
  <si>
    <t>350 m</t>
  </si>
  <si>
    <t>0.5</t>
  </si>
  <si>
    <t>9 secondes</t>
  </si>
  <si>
    <t>400 m</t>
  </si>
  <si>
    <t>10 secondes et  +</t>
  </si>
  <si>
    <t>450 m</t>
  </si>
  <si>
    <t>500 m et +</t>
  </si>
  <si>
    <t>Course de durée  et de 750 m</t>
  </si>
  <si>
    <t>6 pts</t>
  </si>
  <si>
    <t>Volontaire, progresse au cours des séances</t>
  </si>
  <si>
    <t>De 4 à 5 pts</t>
  </si>
  <si>
    <t>Très bien pendant le cycle, rate le test</t>
  </si>
  <si>
    <t>3 pts</t>
  </si>
  <si>
    <t>Bon dans l'ensemble mais pas à 100 % …</t>
  </si>
  <si>
    <t>De 1 à 2 pts</t>
  </si>
  <si>
    <t>Travail très irrégulier peu d'efforts</t>
  </si>
  <si>
    <t>0 pt</t>
  </si>
  <si>
    <t>Pas de progrès - pas d'efforts</t>
  </si>
  <si>
    <t>de 0 à -2,5</t>
  </si>
  <si>
    <t>Projet course 1000 m</t>
  </si>
  <si>
    <t>0 à -2 secondes</t>
  </si>
  <si>
    <t>2 secondes</t>
  </si>
  <si>
    <t>3.5</t>
  </si>
  <si>
    <t>9 secondes et  +</t>
  </si>
  <si>
    <t>Course de durée  et de 1000 m</t>
  </si>
  <si>
    <t>4 pts</t>
  </si>
  <si>
    <t>2 pts</t>
  </si>
  <si>
    <t>1 pt</t>
  </si>
  <si>
    <t>Evaluation 1/2 Fond  - 4ème</t>
  </si>
  <si>
    <t>Nom et Prénom</t>
  </si>
  <si>
    <t>1°Test :</t>
  </si>
  <si>
    <t>750 m</t>
  </si>
  <si>
    <t>N°3</t>
  </si>
  <si>
    <t>Nom de l'observateur</t>
  </si>
  <si>
    <t>Temps de passage au tour</t>
  </si>
  <si>
    <t>Temps prévu aux750 m</t>
  </si>
  <si>
    <t>Temps réalisé aux 750 m</t>
  </si>
  <si>
    <t>Note contrat</t>
  </si>
  <si>
    <t>/4</t>
  </si>
  <si>
    <t>Note performance</t>
  </si>
  <si>
    <t>/10</t>
  </si>
  <si>
    <t>Note investissement</t>
  </si>
  <si>
    <t>/6</t>
  </si>
  <si>
    <t>Note régularité</t>
  </si>
  <si>
    <t>2° Test :</t>
  </si>
  <si>
    <t>10 minutes</t>
  </si>
  <si>
    <t>N°4</t>
  </si>
  <si>
    <t>N°5</t>
  </si>
  <si>
    <t>N°6</t>
  </si>
  <si>
    <t>N°7</t>
  </si>
  <si>
    <t>N°8</t>
  </si>
  <si>
    <t>N°9</t>
  </si>
  <si>
    <t>N°10</t>
  </si>
  <si>
    <t>N°11</t>
  </si>
  <si>
    <t>N°12</t>
  </si>
  <si>
    <t xml:space="preserve">Distance prévue </t>
  </si>
  <si>
    <t>Distance réalisée</t>
  </si>
  <si>
    <t>Evaluation 1/2 Fond  - 3ème</t>
  </si>
  <si>
    <t>1000 m</t>
  </si>
  <si>
    <t>Temps prévu aux 1000 m</t>
  </si>
  <si>
    <t>Temps réalisé aux 1000 m</t>
  </si>
  <si>
    <t>Note/6</t>
  </si>
  <si>
    <t>Contrat</t>
  </si>
  <si>
    <t xml:space="preserve"> Barème pour la course de durée (10 minutes )</t>
  </si>
  <si>
    <t>Pour les 3° - N°2 (10 minutes)</t>
  </si>
  <si>
    <t xml:space="preserve">Distance parcourue en fonction du temps de course et de l'intensité </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</si>
</sst>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quot;&quot;\'00"/>
    <numFmt numFmtId="174" formatCode="0\'\'&quot;&quot;0"/>
    <numFmt numFmtId="175" formatCode="0\'.00\'\'"/>
    <numFmt numFmtId="176" formatCode="0&quot;m&quot;"/>
    <numFmt numFmtId="177" formatCode="00\'\'&quot;&quot;.0"/>
    <numFmt numFmtId="178" formatCode="0.0000"/>
    <numFmt numFmtId="179" formatCode="0.000"/>
    <numFmt numFmtId="180" formatCode="0&quot;'&quot;"/>
    <numFmt numFmtId="181" formatCode="&quot;Vrai&quot;;&quot;Vrai&quot;;&quot;Faux&quot;"/>
    <numFmt numFmtId="182" formatCode="&quot;Actif&quot;;&quot;Actif&quot;;&quot;Inactif&quot;"/>
    <numFmt numFmtId="183" formatCode="[$€-2]\ #,##0.00_);[Red]\([$€-2]\ #,##0.00\)"/>
    <numFmt numFmtId="184" formatCode="0&quot;Km/h&quot;"/>
    <numFmt numFmtId="185" formatCode="0.00&quot;Km/h&quot;"/>
    <numFmt numFmtId="186" formatCode="#,##0.00\ &quot;€&quot;"/>
    <numFmt numFmtId="187" formatCode="#,##0.000\ &quot;€&quot;"/>
    <numFmt numFmtId="188" formatCode="#,##0.000"/>
    <numFmt numFmtId="189" formatCode="0\'.000\'\'"/>
    <numFmt numFmtId="190" formatCode="0\'\'"/>
  </numFmts>
  <fonts count="149">
    <font>
      <sz val="10"/>
      <name val="Times New Roman"/>
      <family val="0"/>
    </font>
    <font>
      <b/>
      <sz val="10"/>
      <name val="Arial"/>
      <family val="2"/>
    </font>
    <font>
      <sz val="6"/>
      <name val="Arial"/>
      <family val="2"/>
    </font>
    <font>
      <b/>
      <sz val="12"/>
      <name val="Arial"/>
      <family val="2"/>
    </font>
    <font>
      <b/>
      <sz val="14"/>
      <color indexed="10"/>
      <name val="Arial"/>
      <family val="2"/>
    </font>
    <font>
      <b/>
      <sz val="14"/>
      <name val="Arial"/>
      <family val="2"/>
    </font>
    <font>
      <sz val="8"/>
      <name val="Arial"/>
      <family val="2"/>
    </font>
    <font>
      <sz val="10"/>
      <name val="Arial"/>
      <family val="2"/>
    </font>
    <font>
      <b/>
      <sz val="9"/>
      <name val="Arial"/>
      <family val="2"/>
    </font>
    <font>
      <b/>
      <sz val="8"/>
      <name val="Arial"/>
      <family val="2"/>
    </font>
    <font>
      <b/>
      <sz val="14"/>
      <color indexed="56"/>
      <name val="Arial"/>
      <family val="2"/>
    </font>
    <font>
      <i/>
      <sz val="10"/>
      <name val="Times New Roman"/>
      <family val="1"/>
    </font>
    <font>
      <i/>
      <sz val="12"/>
      <name val="Times New Roman"/>
      <family val="1"/>
    </font>
    <font>
      <i/>
      <sz val="14"/>
      <color indexed="10"/>
      <name val="Arial"/>
      <family val="2"/>
    </font>
    <font>
      <i/>
      <sz val="14"/>
      <color indexed="10"/>
      <name val="Times New Roman"/>
      <family val="1"/>
    </font>
    <font>
      <i/>
      <sz val="14"/>
      <name val="Arial"/>
      <family val="2"/>
    </font>
    <font>
      <b/>
      <i/>
      <sz val="10"/>
      <name val="Arial"/>
      <family val="2"/>
    </font>
    <font>
      <b/>
      <i/>
      <sz val="12"/>
      <name val="Arial"/>
      <family val="2"/>
    </font>
    <font>
      <b/>
      <sz val="10"/>
      <name val="Times New Roman"/>
      <family val="1"/>
    </font>
    <font>
      <b/>
      <i/>
      <sz val="12"/>
      <name val="Times New Roman"/>
      <family val="1"/>
    </font>
    <font>
      <b/>
      <i/>
      <sz val="12"/>
      <color indexed="42"/>
      <name val="Arial"/>
      <family val="2"/>
    </font>
    <font>
      <b/>
      <i/>
      <u val="single"/>
      <sz val="10"/>
      <name val="Arial"/>
      <family val="2"/>
    </font>
    <font>
      <b/>
      <i/>
      <u val="single"/>
      <sz val="12"/>
      <name val="Times New Roman"/>
      <family val="1"/>
    </font>
    <font>
      <sz val="14"/>
      <name val="Arial"/>
      <family val="2"/>
    </font>
    <font>
      <i/>
      <sz val="12"/>
      <color indexed="8"/>
      <name val="Times New Roman"/>
      <family val="1"/>
    </font>
    <font>
      <b/>
      <i/>
      <sz val="12"/>
      <color indexed="16"/>
      <name val="Times New Roman"/>
      <family val="1"/>
    </font>
    <font>
      <sz val="12"/>
      <name val="Times New Roman"/>
      <family val="1"/>
    </font>
    <font>
      <b/>
      <sz val="12"/>
      <name val="Times New Roman"/>
      <family val="1"/>
    </font>
    <font>
      <sz val="14"/>
      <name val="Times New Roman"/>
      <family val="1"/>
    </font>
    <font>
      <b/>
      <i/>
      <sz val="18"/>
      <name val="Arial"/>
      <family val="2"/>
    </font>
    <font>
      <sz val="12"/>
      <name val="Arial"/>
      <family val="2"/>
    </font>
    <font>
      <sz val="16"/>
      <name val="Arial"/>
      <family val="2"/>
    </font>
    <font>
      <b/>
      <sz val="10"/>
      <color indexed="10"/>
      <name val="Arial"/>
      <family val="2"/>
    </font>
    <font>
      <sz val="14"/>
      <color indexed="10"/>
      <name val="Arial"/>
      <family val="2"/>
    </font>
    <font>
      <sz val="14"/>
      <color indexed="10"/>
      <name val="Times New Roman"/>
      <family val="1"/>
    </font>
    <font>
      <sz val="12"/>
      <color indexed="12"/>
      <name val="Arial"/>
      <family val="2"/>
    </font>
    <font>
      <sz val="10"/>
      <color indexed="12"/>
      <name val="Arial"/>
      <family val="2"/>
    </font>
    <font>
      <sz val="10"/>
      <color indexed="14"/>
      <name val="Arial"/>
      <family val="2"/>
    </font>
    <font>
      <b/>
      <sz val="12"/>
      <color indexed="10"/>
      <name val="Arial"/>
      <family val="2"/>
    </font>
    <font>
      <i/>
      <sz val="12"/>
      <color indexed="10"/>
      <name val="Times New Roman"/>
      <family val="1"/>
    </font>
    <font>
      <sz val="10"/>
      <color indexed="8"/>
      <name val="Arial"/>
      <family val="2"/>
    </font>
    <font>
      <sz val="12"/>
      <color indexed="14"/>
      <name val="Arial"/>
      <family val="2"/>
    </font>
    <font>
      <sz val="8"/>
      <name val="Times New Roman"/>
      <family val="1"/>
    </font>
    <font>
      <b/>
      <sz val="12"/>
      <color indexed="8"/>
      <name val="Arial"/>
      <family val="2"/>
    </font>
    <font>
      <b/>
      <sz val="10"/>
      <color indexed="8"/>
      <name val="Arial"/>
      <family val="2"/>
    </font>
    <font>
      <b/>
      <sz val="10"/>
      <color indexed="12"/>
      <name val="Arial"/>
      <family val="2"/>
    </font>
    <font>
      <sz val="8"/>
      <color indexed="8"/>
      <name val="Arial"/>
      <family val="2"/>
    </font>
    <font>
      <sz val="12"/>
      <color indexed="10"/>
      <name val="Tahoma"/>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Times New Roman"/>
      <family val="1"/>
    </font>
    <font>
      <u val="single"/>
      <sz val="10"/>
      <color indexed="20"/>
      <name val="Times New Roman"/>
      <family val="1"/>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12"/>
      <name val="Arial"/>
      <family val="2"/>
    </font>
    <font>
      <b/>
      <sz val="12"/>
      <color indexed="14"/>
      <name val="Arial"/>
      <family val="2"/>
    </font>
    <font>
      <b/>
      <sz val="10"/>
      <color indexed="14"/>
      <name val="Arial"/>
      <family val="2"/>
    </font>
    <font>
      <sz val="10"/>
      <color indexed="10"/>
      <name val="Arial"/>
      <family val="2"/>
    </font>
    <font>
      <b/>
      <i/>
      <sz val="12"/>
      <color indexed="8"/>
      <name val="Arial"/>
      <family val="2"/>
    </font>
    <font>
      <b/>
      <i/>
      <sz val="12"/>
      <color indexed="10"/>
      <name val="Arial"/>
      <family val="2"/>
    </font>
    <font>
      <i/>
      <sz val="12"/>
      <color indexed="8"/>
      <name val="Arial"/>
      <family val="2"/>
    </font>
    <font>
      <sz val="12"/>
      <color indexed="8"/>
      <name val="Times New Roman"/>
      <family val="2"/>
    </font>
    <font>
      <b/>
      <sz val="14"/>
      <color indexed="10"/>
      <name val="Times New Roman"/>
      <family val="1"/>
    </font>
    <font>
      <b/>
      <sz val="14"/>
      <color indexed="8"/>
      <name val="Times New Roman"/>
      <family val="1"/>
    </font>
    <font>
      <sz val="11"/>
      <color indexed="8"/>
      <name val="Arial"/>
      <family val="2"/>
    </font>
    <font>
      <b/>
      <sz val="10"/>
      <color indexed="10"/>
      <name val="Times New Roman"/>
      <family val="1"/>
    </font>
    <font>
      <sz val="12"/>
      <color indexed="8"/>
      <name val="Arial"/>
      <family val="2"/>
    </font>
    <font>
      <b/>
      <sz val="12"/>
      <color indexed="8"/>
      <name val="Arial Black"/>
      <family val="2"/>
    </font>
    <font>
      <sz val="10"/>
      <color indexed="8"/>
      <name val="Times New Roman"/>
      <family val="1"/>
    </font>
    <font>
      <b/>
      <sz val="11"/>
      <color indexed="10"/>
      <name val="Times New Roman"/>
      <family val="1"/>
    </font>
    <font>
      <sz val="8"/>
      <name val="Tahoma"/>
      <family val="2"/>
    </font>
    <font>
      <sz val="16"/>
      <color indexed="8"/>
      <name val="Calibri"/>
      <family val="0"/>
    </font>
    <font>
      <sz val="12"/>
      <color indexed="8"/>
      <name val="Calibri"/>
      <family val="0"/>
    </font>
    <font>
      <sz val="20"/>
      <color indexed="8"/>
      <name val="Calibri"/>
      <family val="0"/>
    </font>
    <font>
      <b/>
      <u val="single"/>
      <sz val="14"/>
      <color indexed="8"/>
      <name val="Calibri"/>
      <family val="0"/>
    </font>
    <font>
      <b/>
      <sz val="14"/>
      <color indexed="8"/>
      <name val="Calibri"/>
      <family val="0"/>
    </font>
    <font>
      <sz val="14"/>
      <color indexed="8"/>
      <name val="Calibri"/>
      <family val="0"/>
    </font>
    <font>
      <b/>
      <i/>
      <sz val="14"/>
      <color indexed="8"/>
      <name val="Calibri"/>
      <family val="0"/>
    </font>
    <font>
      <b/>
      <i/>
      <u val="single"/>
      <sz val="20"/>
      <color indexed="10"/>
      <name val="Calibri"/>
      <family val="0"/>
    </font>
    <font>
      <b/>
      <i/>
      <sz val="20"/>
      <color indexed="10"/>
      <name val="Calibri"/>
      <family val="0"/>
    </font>
    <font>
      <sz val="20"/>
      <color indexed="10"/>
      <name val="Calibri"/>
      <family val="0"/>
    </font>
    <font>
      <i/>
      <sz val="14"/>
      <color indexed="8"/>
      <name val="Calibri"/>
      <family val="0"/>
    </font>
    <font>
      <u val="single"/>
      <sz val="14"/>
      <color indexed="8"/>
      <name val="Calibri"/>
      <family val="0"/>
    </font>
    <font>
      <b/>
      <sz val="14"/>
      <color indexed="10"/>
      <name val="Calibri"/>
      <family val="0"/>
    </font>
    <font>
      <b/>
      <u val="single"/>
      <sz val="14"/>
      <color indexed="10"/>
      <name val="Calibri"/>
      <family val="0"/>
    </font>
    <font>
      <sz val="14"/>
      <color indexed="10"/>
      <name val="Calibri"/>
      <family val="0"/>
    </font>
    <font>
      <b/>
      <i/>
      <sz val="12"/>
      <color indexed="8"/>
      <name val="Calibri"/>
      <family val="0"/>
    </font>
    <font>
      <sz val="16"/>
      <color indexed="10"/>
      <name val="Calibri"/>
      <family val="0"/>
    </font>
    <font>
      <b/>
      <i/>
      <sz val="11"/>
      <color indexed="8"/>
      <name val="Calibri"/>
      <family val="0"/>
    </font>
    <font>
      <b/>
      <i/>
      <u val="single"/>
      <sz val="18"/>
      <color indexed="10"/>
      <name val="Calibri"/>
      <family val="0"/>
    </font>
    <font>
      <sz val="18"/>
      <color indexed="10"/>
      <name val="Calibri"/>
      <family val="0"/>
    </font>
    <font>
      <b/>
      <i/>
      <sz val="12"/>
      <color indexed="10"/>
      <name val="Times New Roman"/>
      <family val="0"/>
    </font>
    <font>
      <b/>
      <i/>
      <sz val="10"/>
      <color indexed="8"/>
      <name val="Times New Roman"/>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Times New Roman"/>
      <family val="1"/>
    </font>
    <font>
      <u val="single"/>
      <sz val="10"/>
      <color theme="11"/>
      <name val="Times New Roman"/>
      <family val="1"/>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FF"/>
      <name val="Arial"/>
      <family val="2"/>
    </font>
    <font>
      <sz val="12"/>
      <color rgb="FFFF00FF"/>
      <name val="Arial"/>
      <family val="2"/>
    </font>
    <font>
      <b/>
      <sz val="12"/>
      <color rgb="FF0000FF"/>
      <name val="Arial"/>
      <family val="2"/>
    </font>
    <font>
      <b/>
      <sz val="12"/>
      <color rgb="FFFF00FF"/>
      <name val="Arial"/>
      <family val="2"/>
    </font>
    <font>
      <b/>
      <sz val="10"/>
      <color rgb="FF0000FF"/>
      <name val="Arial"/>
      <family val="2"/>
    </font>
    <font>
      <b/>
      <sz val="10"/>
      <color rgb="FFFF00FF"/>
      <name val="Arial"/>
      <family val="2"/>
    </font>
    <font>
      <sz val="10"/>
      <color rgb="FFFF0000"/>
      <name val="Arial"/>
      <family val="2"/>
    </font>
    <font>
      <b/>
      <sz val="10"/>
      <color rgb="FFFF0000"/>
      <name val="Arial"/>
      <family val="2"/>
    </font>
    <font>
      <b/>
      <sz val="12"/>
      <color rgb="FFFF0000"/>
      <name val="Arial"/>
      <family val="2"/>
    </font>
    <font>
      <b/>
      <i/>
      <sz val="12"/>
      <color rgb="FF000000"/>
      <name val="Arial"/>
      <family val="2"/>
    </font>
    <font>
      <b/>
      <i/>
      <sz val="12"/>
      <color rgb="FFFF0000"/>
      <name val="Arial"/>
      <family val="2"/>
    </font>
    <font>
      <i/>
      <sz val="12"/>
      <color rgb="FF000000"/>
      <name val="Arial"/>
      <family val="2"/>
    </font>
    <font>
      <b/>
      <sz val="10"/>
      <color rgb="FF000000"/>
      <name val="Arial"/>
      <family val="2"/>
    </font>
    <font>
      <sz val="12"/>
      <color theme="1"/>
      <name val="Times New Roman"/>
      <family val="2"/>
    </font>
    <font>
      <b/>
      <sz val="14"/>
      <color rgb="FFFF0000"/>
      <name val="Times New Roman"/>
      <family val="1"/>
    </font>
    <font>
      <b/>
      <sz val="14"/>
      <color theme="1"/>
      <name val="Times New Roman"/>
      <family val="1"/>
    </font>
    <font>
      <sz val="11"/>
      <color theme="1"/>
      <name val="Arial"/>
      <family val="2"/>
    </font>
    <font>
      <b/>
      <sz val="10"/>
      <color rgb="FFFF0000"/>
      <name val="Times New Roman"/>
      <family val="1"/>
    </font>
    <font>
      <sz val="12"/>
      <color rgb="FF000000"/>
      <name val="Arial"/>
      <family val="2"/>
    </font>
    <font>
      <b/>
      <sz val="12"/>
      <color rgb="FF000000"/>
      <name val="Arial Black"/>
      <family val="2"/>
    </font>
    <font>
      <sz val="12"/>
      <color theme="1"/>
      <name val="Arial"/>
      <family val="2"/>
    </font>
    <font>
      <sz val="10"/>
      <color theme="1"/>
      <name val="Times New Roman"/>
      <family val="1"/>
    </font>
    <font>
      <b/>
      <sz val="11"/>
      <color rgb="FFFF0000"/>
      <name val="Times New Roman"/>
      <family val="1"/>
    </font>
    <font>
      <b/>
      <sz val="8"/>
      <name val="Times New Roman"/>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31"/>
        <bgColor indexed="64"/>
      </patternFill>
    </fill>
    <fill>
      <patternFill patternType="solid">
        <fgColor indexed="22"/>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rgb="FFCCFFCC"/>
        <bgColor indexed="64"/>
      </patternFill>
    </fill>
    <fill>
      <patternFill patternType="solid">
        <fgColor rgb="FF808080"/>
        <bgColor indexed="64"/>
      </patternFill>
    </fill>
    <fill>
      <patternFill patternType="solid">
        <fgColor rgb="FFC0C0C0"/>
        <bgColor indexed="64"/>
      </patternFill>
    </fill>
  </fills>
  <borders count="8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color indexed="21"/>
      </left>
      <right style="thin">
        <color indexed="21"/>
      </right>
      <top style="thin"/>
      <bottom>
        <color indexed="63"/>
      </bottom>
    </border>
    <border>
      <left style="thin">
        <color indexed="21"/>
      </left>
      <right style="thin">
        <color indexed="21"/>
      </right>
      <top>
        <color indexed="63"/>
      </top>
      <bottom>
        <color indexed="63"/>
      </bottom>
    </border>
    <border>
      <left style="thin">
        <color indexed="21"/>
      </left>
      <right style="thin">
        <color indexed="21"/>
      </right>
      <top>
        <color indexed="63"/>
      </top>
      <bottom style="thick">
        <color indexed="21"/>
      </bottom>
    </border>
    <border>
      <left style="thin">
        <color indexed="21"/>
      </left>
      <right style="thin">
        <color indexed="21"/>
      </right>
      <top style="thin">
        <color indexed="21"/>
      </top>
      <bottom style="thin">
        <color indexed="21"/>
      </bottom>
    </border>
    <border>
      <left style="thick">
        <color indexed="21"/>
      </left>
      <right style="thin">
        <color indexed="21"/>
      </right>
      <top style="thin">
        <color indexed="21"/>
      </top>
      <bottom style="thin">
        <color indexed="21"/>
      </bottom>
    </border>
    <border>
      <left style="thin">
        <color indexed="21"/>
      </left>
      <right style="thick">
        <color indexed="21"/>
      </right>
      <top style="thin">
        <color indexed="21"/>
      </top>
      <bottom style="thin">
        <color indexed="21"/>
      </bottom>
    </border>
    <border>
      <left style="thin">
        <color indexed="21"/>
      </left>
      <right style="thick">
        <color indexed="21"/>
      </right>
      <top style="thin">
        <color indexed="21"/>
      </top>
      <bottom>
        <color indexed="63"/>
      </bottom>
    </border>
    <border>
      <left style="thick">
        <color indexed="21"/>
      </left>
      <right style="thin">
        <color indexed="21"/>
      </right>
      <top>
        <color indexed="63"/>
      </top>
      <bottom>
        <color indexed="63"/>
      </bottom>
    </border>
    <border>
      <left style="thin">
        <color indexed="21"/>
      </left>
      <right style="thick">
        <color indexed="21"/>
      </right>
      <top>
        <color indexed="63"/>
      </top>
      <bottom>
        <color indexed="63"/>
      </bottom>
    </border>
    <border>
      <left style="thick">
        <color indexed="21"/>
      </left>
      <right style="thin">
        <color indexed="21"/>
      </right>
      <top>
        <color indexed="63"/>
      </top>
      <bottom style="thick">
        <color indexed="21"/>
      </bottom>
    </border>
    <border>
      <left style="thin">
        <color indexed="21"/>
      </left>
      <right style="thick">
        <color indexed="21"/>
      </right>
      <top>
        <color indexed="63"/>
      </top>
      <bottom style="thick">
        <color indexed="21"/>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21"/>
      </top>
      <bottom style="thin"/>
    </border>
    <border>
      <left style="thin"/>
      <right style="thin"/>
      <top style="thin"/>
      <bottom>
        <color indexed="63"/>
      </bottom>
    </border>
    <border>
      <left style="thin"/>
      <right style="thin"/>
      <top>
        <color indexed="63"/>
      </top>
      <bottom style="thin"/>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style="double"/>
      <top style="double"/>
      <bottom style="double"/>
    </border>
    <border>
      <left style="thick">
        <color indexed="21"/>
      </left>
      <right style="thin">
        <color indexed="21"/>
      </right>
      <top style="thin">
        <color indexed="21"/>
      </top>
      <bottom style="thin"/>
    </border>
    <border>
      <left>
        <color indexed="63"/>
      </left>
      <right style="thick">
        <color indexed="21"/>
      </right>
      <top style="thin">
        <color indexed="21"/>
      </top>
      <bottom style="thin"/>
    </border>
    <border>
      <left style="thin">
        <color indexed="21"/>
      </left>
      <right style="thick">
        <color indexed="21"/>
      </right>
      <top style="thin">
        <color indexed="21"/>
      </top>
      <bottom style="thin"/>
    </border>
    <border>
      <left style="thick">
        <color indexed="21"/>
      </left>
      <right style="thin">
        <color indexed="21"/>
      </right>
      <top style="thin">
        <color indexed="21"/>
      </top>
      <bottom style="thick">
        <color indexed="21"/>
      </bottom>
    </border>
    <border>
      <left style="thin">
        <color indexed="21"/>
      </left>
      <right style="thin">
        <color indexed="21"/>
      </right>
      <top style="thin">
        <color indexed="21"/>
      </top>
      <bottom style="thick">
        <color indexed="21"/>
      </bottom>
    </border>
    <border>
      <left style="thin">
        <color indexed="21"/>
      </left>
      <right style="thick">
        <color indexed="21"/>
      </right>
      <top style="thin">
        <color indexed="21"/>
      </top>
      <bottom style="thick">
        <color indexed="21"/>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thin"/>
      <right style="medium"/>
      <top style="medium"/>
      <bottom>
        <color indexed="63"/>
      </bottom>
    </border>
    <border>
      <left style="medium"/>
      <right style="thin"/>
      <top style="medium"/>
      <bottom style="thin"/>
    </border>
    <border>
      <left style="medium"/>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color indexed="63"/>
      </left>
      <right style="thin">
        <color indexed="21"/>
      </right>
      <top>
        <color indexed="63"/>
      </top>
      <bottom>
        <color indexed="63"/>
      </bottom>
    </border>
    <border>
      <left style="thick">
        <color indexed="21"/>
      </left>
      <right>
        <color indexed="63"/>
      </right>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style="medium">
        <color rgb="FF000000"/>
      </top>
      <bottom style="medium">
        <color rgb="FF000000"/>
      </bottom>
    </border>
    <border>
      <left>
        <color indexed="63"/>
      </left>
      <right>
        <color indexed="63"/>
      </right>
      <top>
        <color indexed="63"/>
      </top>
      <bottom style="medium">
        <color rgb="FF000000"/>
      </bottom>
    </border>
    <border>
      <left>
        <color indexed="63"/>
      </left>
      <right>
        <color indexed="63"/>
      </right>
      <top>
        <color indexed="63"/>
      </top>
      <bottom style="thin"/>
    </border>
    <border>
      <left>
        <color indexed="63"/>
      </left>
      <right>
        <color indexed="63"/>
      </right>
      <top>
        <color indexed="63"/>
      </top>
      <bottom style="medium"/>
    </border>
    <border>
      <left style="thick">
        <color indexed="21"/>
      </left>
      <right style="thin">
        <color indexed="21"/>
      </right>
      <top style="thick">
        <color indexed="21"/>
      </top>
      <bottom style="thin">
        <color indexed="21"/>
      </bottom>
    </border>
    <border>
      <left style="thin">
        <color indexed="21"/>
      </left>
      <right style="thin">
        <color indexed="21"/>
      </right>
      <top style="thick">
        <color indexed="21"/>
      </top>
      <bottom style="thin">
        <color indexed="21"/>
      </bottom>
    </border>
    <border>
      <left style="thin">
        <color indexed="21"/>
      </left>
      <right style="thick">
        <color indexed="21"/>
      </right>
      <top style="thick">
        <color indexed="21"/>
      </top>
      <bottom style="thin">
        <color indexed="21"/>
      </bottom>
    </border>
    <border>
      <left style="thin">
        <color indexed="21"/>
      </left>
      <right>
        <color indexed="63"/>
      </right>
      <top style="thick">
        <color indexed="21"/>
      </top>
      <bottom style="thin"/>
    </border>
    <border>
      <left>
        <color indexed="63"/>
      </left>
      <right style="thin">
        <color indexed="21"/>
      </right>
      <top style="thick">
        <color indexed="21"/>
      </top>
      <bottom style="thin"/>
    </border>
    <border>
      <left style="thick">
        <color indexed="21"/>
      </left>
      <right>
        <color indexed="63"/>
      </right>
      <top style="thick">
        <color indexed="21"/>
      </top>
      <bottom style="thin">
        <color indexed="21"/>
      </bottom>
    </border>
    <border>
      <left>
        <color indexed="63"/>
      </left>
      <right style="thick">
        <color indexed="21"/>
      </right>
      <top style="thick">
        <color indexed="21"/>
      </top>
      <bottom style="thin">
        <color indexed="21"/>
      </bottom>
    </border>
    <border>
      <left>
        <color indexed="63"/>
      </left>
      <right>
        <color indexed="63"/>
      </right>
      <top style="medium"/>
      <bottom style="medium"/>
    </border>
    <border>
      <left style="double"/>
      <right>
        <color indexed="63"/>
      </right>
      <top>
        <color indexed="63"/>
      </top>
      <bottom style="double"/>
    </border>
    <border>
      <left style="double"/>
      <right>
        <color indexed="63"/>
      </right>
      <top style="double"/>
      <bottom>
        <color indexed="63"/>
      </bottom>
    </border>
    <border>
      <left style="double"/>
      <right>
        <color indexed="63"/>
      </right>
      <top>
        <color indexed="63"/>
      </top>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medium"/>
      <top>
        <color indexed="63"/>
      </top>
      <bottom style="thin"/>
    </border>
    <border>
      <left style="medium"/>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6" fillId="2" borderId="0" applyNumberFormat="0" applyBorder="0" applyAlignment="0" applyProtection="0"/>
    <xf numFmtId="0" fontId="106" fillId="3" borderId="0" applyNumberFormat="0" applyBorder="0" applyAlignment="0" applyProtection="0"/>
    <xf numFmtId="0" fontId="106" fillId="4" borderId="0" applyNumberFormat="0" applyBorder="0" applyAlignment="0" applyProtection="0"/>
    <xf numFmtId="0" fontId="106" fillId="5" borderId="0" applyNumberFormat="0" applyBorder="0" applyAlignment="0" applyProtection="0"/>
    <xf numFmtId="0" fontId="106" fillId="6" borderId="0" applyNumberFormat="0" applyBorder="0" applyAlignment="0" applyProtection="0"/>
    <xf numFmtId="0" fontId="106" fillId="7" borderId="0" applyNumberFormat="0" applyBorder="0" applyAlignment="0" applyProtection="0"/>
    <xf numFmtId="0" fontId="106" fillId="8" borderId="0" applyNumberFormat="0" applyBorder="0" applyAlignment="0" applyProtection="0"/>
    <xf numFmtId="0" fontId="106" fillId="9" borderId="0" applyNumberFormat="0" applyBorder="0" applyAlignment="0" applyProtection="0"/>
    <xf numFmtId="0" fontId="106" fillId="10" borderId="0" applyNumberFormat="0" applyBorder="0" applyAlignment="0" applyProtection="0"/>
    <xf numFmtId="0" fontId="106" fillId="11" borderId="0" applyNumberFormat="0" applyBorder="0" applyAlignment="0" applyProtection="0"/>
    <xf numFmtId="0" fontId="106" fillId="12" borderId="0" applyNumberFormat="0" applyBorder="0" applyAlignment="0" applyProtection="0"/>
    <xf numFmtId="0" fontId="106" fillId="13" borderId="0" applyNumberFormat="0" applyBorder="0" applyAlignment="0" applyProtection="0"/>
    <xf numFmtId="0" fontId="107" fillId="14" borderId="0" applyNumberFormat="0" applyBorder="0" applyAlignment="0" applyProtection="0"/>
    <xf numFmtId="0" fontId="107" fillId="15" borderId="0" applyNumberFormat="0" applyBorder="0" applyAlignment="0" applyProtection="0"/>
    <xf numFmtId="0" fontId="107" fillId="16" borderId="0" applyNumberFormat="0" applyBorder="0" applyAlignment="0" applyProtection="0"/>
    <xf numFmtId="0" fontId="107" fillId="17" borderId="0" applyNumberFormat="0" applyBorder="0" applyAlignment="0" applyProtection="0"/>
    <xf numFmtId="0" fontId="107" fillId="18" borderId="0" applyNumberFormat="0" applyBorder="0" applyAlignment="0" applyProtection="0"/>
    <xf numFmtId="0" fontId="107" fillId="19" borderId="0" applyNumberFormat="0" applyBorder="0" applyAlignment="0" applyProtection="0"/>
    <xf numFmtId="0" fontId="107" fillId="20" borderId="0" applyNumberFormat="0" applyBorder="0" applyAlignment="0" applyProtection="0"/>
    <xf numFmtId="0" fontId="107" fillId="21" borderId="0" applyNumberFormat="0" applyBorder="0" applyAlignment="0" applyProtection="0"/>
    <xf numFmtId="0" fontId="107" fillId="22" borderId="0" applyNumberFormat="0" applyBorder="0" applyAlignment="0" applyProtection="0"/>
    <xf numFmtId="0" fontId="107" fillId="23" borderId="0" applyNumberFormat="0" applyBorder="0" applyAlignment="0" applyProtection="0"/>
    <xf numFmtId="0" fontId="107" fillId="24" borderId="0" applyNumberFormat="0" applyBorder="0" applyAlignment="0" applyProtection="0"/>
    <xf numFmtId="0" fontId="107" fillId="25" borderId="0" applyNumberFormat="0" applyBorder="0" applyAlignment="0" applyProtection="0"/>
    <xf numFmtId="0" fontId="108" fillId="0" borderId="0" applyNumberFormat="0" applyFill="0" applyBorder="0" applyAlignment="0" applyProtection="0"/>
    <xf numFmtId="0" fontId="109" fillId="26" borderId="1" applyNumberFormat="0" applyAlignment="0" applyProtection="0"/>
    <xf numFmtId="0" fontId="110" fillId="0" borderId="2" applyNumberFormat="0" applyFill="0" applyAlignment="0" applyProtection="0"/>
    <xf numFmtId="0" fontId="0" fillId="27" borderId="3" applyNumberFormat="0" applyFont="0" applyAlignment="0" applyProtection="0"/>
    <xf numFmtId="0" fontId="111" fillId="28" borderId="1" applyNumberFormat="0" applyAlignment="0" applyProtection="0"/>
    <xf numFmtId="0" fontId="112" fillId="29" borderId="0" applyNumberFormat="0" applyBorder="0" applyAlignment="0" applyProtection="0"/>
    <xf numFmtId="0" fontId="113" fillId="0" borderId="0" applyNumberFormat="0" applyFill="0" applyBorder="0" applyAlignment="0" applyProtection="0"/>
    <xf numFmtId="0" fontId="11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5" fillId="30" borderId="0" applyNumberFormat="0" applyBorder="0" applyAlignment="0" applyProtection="0"/>
    <xf numFmtId="9" fontId="0" fillId="0" borderId="0" applyFont="0" applyFill="0" applyBorder="0" applyAlignment="0" applyProtection="0"/>
    <xf numFmtId="0" fontId="116" fillId="31" borderId="0" applyNumberFormat="0" applyBorder="0" applyAlignment="0" applyProtection="0"/>
    <xf numFmtId="0" fontId="117" fillId="26" borderId="4" applyNumberFormat="0" applyAlignment="0" applyProtection="0"/>
    <xf numFmtId="0" fontId="118" fillId="0" borderId="0" applyNumberFormat="0" applyFill="0" applyBorder="0" applyAlignment="0" applyProtection="0"/>
    <xf numFmtId="0" fontId="119" fillId="0" borderId="0" applyNumberFormat="0" applyFill="0" applyBorder="0" applyAlignment="0" applyProtection="0"/>
    <xf numFmtId="0" fontId="120" fillId="0" borderId="5" applyNumberFormat="0" applyFill="0" applyAlignment="0" applyProtection="0"/>
    <xf numFmtId="0" fontId="121" fillId="0" borderId="6" applyNumberFormat="0" applyFill="0" applyAlignment="0" applyProtection="0"/>
    <xf numFmtId="0" fontId="122" fillId="0" borderId="7" applyNumberFormat="0" applyFill="0" applyAlignment="0" applyProtection="0"/>
    <xf numFmtId="0" fontId="122" fillId="0" borderId="0" applyNumberFormat="0" applyFill="0" applyBorder="0" applyAlignment="0" applyProtection="0"/>
    <xf numFmtId="0" fontId="123" fillId="0" borderId="8" applyNumberFormat="0" applyFill="0" applyAlignment="0" applyProtection="0"/>
    <xf numFmtId="0" fontId="124" fillId="32" borderId="9" applyNumberFormat="0" applyAlignment="0" applyProtection="0"/>
  </cellStyleXfs>
  <cellXfs count="507">
    <xf numFmtId="0" fontId="0" fillId="0" borderId="0" xfId="0" applyAlignment="1">
      <alignment/>
    </xf>
    <xf numFmtId="0" fontId="0" fillId="33" borderId="0" xfId="0" applyFill="1" applyBorder="1" applyAlignment="1">
      <alignment/>
    </xf>
    <xf numFmtId="0" fontId="0" fillId="33" borderId="0" xfId="0" applyFill="1" applyAlignment="1">
      <alignment/>
    </xf>
    <xf numFmtId="0" fontId="0" fillId="33" borderId="0" xfId="0" applyFill="1" applyAlignment="1">
      <alignment/>
    </xf>
    <xf numFmtId="0" fontId="5" fillId="33" borderId="0" xfId="0" applyFont="1" applyFill="1" applyBorder="1" applyAlignment="1">
      <alignment horizontal="right"/>
    </xf>
    <xf numFmtId="0" fontId="1" fillId="33" borderId="0" xfId="0" applyFont="1" applyFill="1" applyBorder="1" applyAlignment="1">
      <alignment horizontal="center"/>
    </xf>
    <xf numFmtId="0" fontId="4" fillId="33" borderId="0" xfId="0" applyFont="1" applyFill="1" applyBorder="1" applyAlignment="1">
      <alignment horizontal="center"/>
    </xf>
    <xf numFmtId="0" fontId="5" fillId="33" borderId="0" xfId="0" applyFont="1" applyFill="1" applyBorder="1" applyAlignment="1">
      <alignment/>
    </xf>
    <xf numFmtId="0" fontId="8" fillId="33" borderId="0" xfId="0" applyFont="1" applyFill="1" applyAlignment="1">
      <alignment/>
    </xf>
    <xf numFmtId="0" fontId="9" fillId="33" borderId="0" xfId="0" applyFont="1" applyFill="1" applyBorder="1" applyAlignment="1">
      <alignment vertical="center"/>
    </xf>
    <xf numFmtId="0" fontId="3" fillId="33" borderId="0" xfId="0" applyFont="1" applyFill="1" applyBorder="1" applyAlignment="1">
      <alignment/>
    </xf>
    <xf numFmtId="0" fontId="6" fillId="33" borderId="0" xfId="0" applyFont="1" applyFill="1" applyBorder="1" applyAlignment="1">
      <alignment horizontal="center"/>
    </xf>
    <xf numFmtId="0" fontId="7" fillId="33" borderId="0" xfId="0" applyFont="1" applyFill="1" applyBorder="1" applyAlignment="1">
      <alignment horizontal="center"/>
    </xf>
    <xf numFmtId="2" fontId="4" fillId="33" borderId="0" xfId="0" applyNumberFormat="1" applyFont="1" applyFill="1" applyBorder="1" applyAlignment="1" applyProtection="1">
      <alignment horizontal="center"/>
      <protection/>
    </xf>
    <xf numFmtId="0" fontId="0" fillId="33" borderId="0" xfId="0" applyFill="1" applyAlignment="1">
      <alignment horizontal="left"/>
    </xf>
    <xf numFmtId="0" fontId="6" fillId="33" borderId="10" xfId="0" applyFont="1" applyFill="1" applyBorder="1" applyAlignment="1">
      <alignment horizontal="center"/>
    </xf>
    <xf numFmtId="0" fontId="7" fillId="33" borderId="10" xfId="0" applyFont="1" applyFill="1" applyBorder="1" applyAlignment="1">
      <alignment horizontal="center"/>
    </xf>
    <xf numFmtId="1" fontId="5" fillId="33" borderId="0" xfId="0" applyNumberFormat="1" applyFont="1" applyFill="1" applyBorder="1" applyAlignment="1" applyProtection="1">
      <alignment/>
      <protection/>
    </xf>
    <xf numFmtId="0" fontId="0" fillId="33" borderId="0" xfId="0" applyNumberFormat="1" applyFill="1" applyAlignment="1">
      <alignment/>
    </xf>
    <xf numFmtId="0" fontId="0" fillId="0" borderId="0" xfId="0" applyFill="1" applyAlignment="1">
      <alignment/>
    </xf>
    <xf numFmtId="0" fontId="10" fillId="0" borderId="11"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2" fontId="7" fillId="33" borderId="0" xfId="0" applyNumberFormat="1" applyFont="1" applyFill="1" applyBorder="1" applyAlignment="1">
      <alignment horizontal="center"/>
    </xf>
    <xf numFmtId="1" fontId="15" fillId="33" borderId="0" xfId="0" applyNumberFormat="1" applyFont="1" applyFill="1" applyBorder="1" applyAlignment="1">
      <alignment horizontal="center"/>
    </xf>
    <xf numFmtId="0" fontId="11" fillId="33" borderId="11" xfId="0" applyFont="1" applyFill="1" applyBorder="1" applyAlignment="1" applyProtection="1">
      <alignment horizontal="center"/>
      <protection/>
    </xf>
    <xf numFmtId="1" fontId="14" fillId="33" borderId="0" xfId="0" applyNumberFormat="1" applyFont="1" applyFill="1" applyAlignment="1">
      <alignment horizontal="center" vertical="center"/>
    </xf>
    <xf numFmtId="2" fontId="0" fillId="0" borderId="0" xfId="0" applyNumberFormat="1" applyAlignment="1">
      <alignment horizontal="center" vertical="center"/>
    </xf>
    <xf numFmtId="0" fontId="11" fillId="33" borderId="12" xfId="0" applyFont="1" applyFill="1" applyBorder="1" applyAlignment="1" applyProtection="1">
      <alignment horizontal="center"/>
      <protection/>
    </xf>
    <xf numFmtId="2" fontId="11" fillId="33" borderId="12" xfId="0" applyNumberFormat="1" applyFont="1" applyFill="1" applyBorder="1" applyAlignment="1" applyProtection="1">
      <alignment horizontal="center"/>
      <protection/>
    </xf>
    <xf numFmtId="2" fontId="0" fillId="33" borderId="13" xfId="0" applyNumberFormat="1" applyFill="1" applyBorder="1" applyAlignment="1">
      <alignment/>
    </xf>
    <xf numFmtId="2" fontId="4" fillId="33" borderId="11" xfId="0" applyNumberFormat="1" applyFont="1" applyFill="1" applyBorder="1" applyAlignment="1" applyProtection="1">
      <alignment horizontal="center"/>
      <protection/>
    </xf>
    <xf numFmtId="0" fontId="7" fillId="33" borderId="14" xfId="0" applyFont="1" applyFill="1" applyBorder="1" applyAlignment="1">
      <alignment horizontal="center"/>
    </xf>
    <xf numFmtId="0" fontId="0" fillId="33" borderId="0" xfId="0" applyFill="1" applyAlignment="1" applyProtection="1">
      <alignment/>
      <protection/>
    </xf>
    <xf numFmtId="0" fontId="12" fillId="33" borderId="0" xfId="0" applyFont="1" applyFill="1" applyBorder="1" applyAlignment="1" applyProtection="1">
      <alignment horizontal="center" vertical="center" wrapText="1"/>
      <protection/>
    </xf>
    <xf numFmtId="0" fontId="0" fillId="33" borderId="0" xfId="0" applyFill="1" applyBorder="1" applyAlignment="1" applyProtection="1">
      <alignment/>
      <protection/>
    </xf>
    <xf numFmtId="0" fontId="16" fillId="33" borderId="0" xfId="0" applyFont="1" applyFill="1" applyBorder="1" applyAlignment="1" applyProtection="1">
      <alignment vertical="center"/>
      <protection/>
    </xf>
    <xf numFmtId="0" fontId="20" fillId="33" borderId="0" xfId="0" applyFont="1" applyFill="1" applyBorder="1" applyAlignment="1" applyProtection="1">
      <alignment horizontal="center" vertical="center"/>
      <protection/>
    </xf>
    <xf numFmtId="0" fontId="16" fillId="33" borderId="0" xfId="0" applyFont="1" applyFill="1" applyBorder="1" applyAlignment="1" applyProtection="1">
      <alignment horizontal="center" vertical="center"/>
      <protection/>
    </xf>
    <xf numFmtId="0" fontId="19" fillId="33" borderId="0" xfId="0" applyFont="1" applyFill="1" applyBorder="1" applyAlignment="1" applyProtection="1">
      <alignment horizontal="center" vertical="center" wrapText="1"/>
      <protection/>
    </xf>
    <xf numFmtId="0" fontId="17" fillId="33" borderId="0" xfId="0" applyFont="1" applyFill="1" applyBorder="1" applyAlignment="1" applyProtection="1">
      <alignment horizontal="center"/>
      <protection/>
    </xf>
    <xf numFmtId="0" fontId="2" fillId="33" borderId="0" xfId="0" applyFont="1" applyFill="1" applyBorder="1" applyAlignment="1" applyProtection="1">
      <alignment textRotation="255"/>
      <protection/>
    </xf>
    <xf numFmtId="0" fontId="4" fillId="33" borderId="0" xfId="0" applyFont="1" applyFill="1" applyBorder="1" applyAlignment="1" applyProtection="1">
      <alignment/>
      <protection/>
    </xf>
    <xf numFmtId="0" fontId="1" fillId="33" borderId="0" xfId="0" applyFont="1" applyFill="1" applyBorder="1" applyAlignment="1" applyProtection="1">
      <alignment/>
      <protection/>
    </xf>
    <xf numFmtId="0" fontId="0" fillId="33" borderId="0" xfId="0" applyFill="1" applyAlignment="1" applyProtection="1">
      <alignment/>
      <protection/>
    </xf>
    <xf numFmtId="1" fontId="13" fillId="33" borderId="0" xfId="0" applyNumberFormat="1" applyFont="1" applyFill="1" applyAlignment="1">
      <alignment horizontal="center" vertical="center"/>
    </xf>
    <xf numFmtId="1" fontId="23" fillId="33" borderId="0" xfId="0" applyNumberFormat="1" applyFont="1" applyFill="1" applyBorder="1" applyAlignment="1">
      <alignment horizontal="center"/>
    </xf>
    <xf numFmtId="0" fontId="2" fillId="33" borderId="0" xfId="0" applyFont="1" applyFill="1" applyBorder="1" applyAlignment="1">
      <alignment textRotation="255"/>
    </xf>
    <xf numFmtId="2" fontId="4" fillId="33" borderId="0" xfId="0" applyNumberFormat="1" applyFont="1" applyFill="1" applyBorder="1" applyAlignment="1" applyProtection="1">
      <alignment horizontal="center" vertical="center"/>
      <protection/>
    </xf>
    <xf numFmtId="0" fontId="24" fillId="34" borderId="15" xfId="0" applyFont="1" applyFill="1" applyBorder="1" applyAlignment="1">
      <alignment horizontal="center"/>
    </xf>
    <xf numFmtId="0" fontId="24" fillId="34" borderId="16" xfId="0" applyFont="1" applyFill="1" applyBorder="1" applyAlignment="1">
      <alignment horizontal="center" vertical="center"/>
    </xf>
    <xf numFmtId="0" fontId="24" fillId="35" borderId="16" xfId="0" applyFont="1" applyFill="1" applyBorder="1" applyAlignment="1">
      <alignment horizontal="center" vertical="center"/>
    </xf>
    <xf numFmtId="0" fontId="24" fillId="35" borderId="17" xfId="0" applyFont="1" applyFill="1" applyBorder="1" applyAlignment="1">
      <alignment horizontal="center" vertical="center"/>
    </xf>
    <xf numFmtId="0" fontId="24" fillId="34" borderId="17" xfId="0" applyFont="1" applyFill="1" applyBorder="1" applyAlignment="1">
      <alignment horizontal="center" vertical="center"/>
    </xf>
    <xf numFmtId="0" fontId="25" fillId="34" borderId="18" xfId="0" applyFont="1" applyFill="1" applyBorder="1" applyAlignment="1">
      <alignment horizontal="center" vertical="center"/>
    </xf>
    <xf numFmtId="0" fontId="24" fillId="34" borderId="18" xfId="0" applyFont="1" applyFill="1" applyBorder="1" applyAlignment="1">
      <alignment horizontal="center"/>
    </xf>
    <xf numFmtId="0" fontId="24" fillId="35" borderId="18" xfId="0" applyFont="1" applyFill="1" applyBorder="1" applyAlignment="1">
      <alignment horizontal="center" vertical="center"/>
    </xf>
    <xf numFmtId="0" fontId="24" fillId="34" borderId="18" xfId="0" applyFont="1" applyFill="1" applyBorder="1" applyAlignment="1">
      <alignment horizontal="center" vertical="center"/>
    </xf>
    <xf numFmtId="0" fontId="25" fillId="34" borderId="19" xfId="0" applyFont="1" applyFill="1" applyBorder="1" applyAlignment="1">
      <alignment horizontal="center" vertical="center"/>
    </xf>
    <xf numFmtId="0" fontId="25" fillId="34" borderId="20" xfId="0" applyFont="1" applyFill="1" applyBorder="1" applyAlignment="1">
      <alignment horizontal="center" vertical="center"/>
    </xf>
    <xf numFmtId="175" fontId="24" fillId="34" borderId="19" xfId="0" applyNumberFormat="1" applyFont="1" applyFill="1" applyBorder="1" applyAlignment="1">
      <alignment horizontal="center" vertical="center"/>
    </xf>
    <xf numFmtId="0" fontId="24" fillId="34" borderId="20" xfId="0" applyFont="1" applyFill="1" applyBorder="1" applyAlignment="1">
      <alignment horizontal="center"/>
    </xf>
    <xf numFmtId="175" fontId="24" fillId="35" borderId="19" xfId="0" applyNumberFormat="1" applyFont="1" applyFill="1" applyBorder="1" applyAlignment="1">
      <alignment horizontal="center" vertical="center"/>
    </xf>
    <xf numFmtId="0" fontId="24" fillId="35" borderId="20" xfId="0" applyFont="1" applyFill="1" applyBorder="1" applyAlignment="1">
      <alignment horizontal="center" vertical="center"/>
    </xf>
    <xf numFmtId="0" fontId="24" fillId="34" borderId="20" xfId="0" applyFont="1" applyFill="1" applyBorder="1" applyAlignment="1">
      <alignment horizontal="center" vertical="center"/>
    </xf>
    <xf numFmtId="0" fontId="24" fillId="34" borderId="21" xfId="0" applyFont="1" applyFill="1" applyBorder="1" applyAlignment="1">
      <alignment horizontal="center" vertical="center"/>
    </xf>
    <xf numFmtId="0" fontId="24" fillId="35" borderId="22" xfId="0" applyFont="1" applyFill="1" applyBorder="1" applyAlignment="1">
      <alignment horizontal="center" vertical="center"/>
    </xf>
    <xf numFmtId="0" fontId="24" fillId="35" borderId="23" xfId="0" applyFont="1" applyFill="1" applyBorder="1" applyAlignment="1">
      <alignment horizontal="center" vertical="center"/>
    </xf>
    <xf numFmtId="0" fontId="24" fillId="34" borderId="22" xfId="0" applyFont="1" applyFill="1" applyBorder="1" applyAlignment="1">
      <alignment horizontal="center" vertical="center"/>
    </xf>
    <xf numFmtId="0" fontId="24" fillId="34" borderId="23" xfId="0" applyFont="1" applyFill="1" applyBorder="1" applyAlignment="1">
      <alignment horizontal="center" vertical="center"/>
    </xf>
    <xf numFmtId="0" fontId="24" fillId="34" borderId="24" xfId="0" applyFont="1" applyFill="1" applyBorder="1" applyAlignment="1">
      <alignment horizontal="center" vertical="center"/>
    </xf>
    <xf numFmtId="0" fontId="24" fillId="34" borderId="25" xfId="0" applyFont="1" applyFill="1" applyBorder="1" applyAlignment="1">
      <alignment horizontal="center" vertical="center"/>
    </xf>
    <xf numFmtId="0" fontId="0" fillId="0" borderId="0" xfId="0" applyAlignment="1">
      <alignment horizontal="center" vertical="center"/>
    </xf>
    <xf numFmtId="1" fontId="18" fillId="0" borderId="26" xfId="0" applyNumberFormat="1" applyFont="1" applyBorder="1" applyAlignment="1">
      <alignment horizontal="center" vertical="center"/>
    </xf>
    <xf numFmtId="1" fontId="18" fillId="0" borderId="27" xfId="0" applyNumberFormat="1" applyFont="1" applyBorder="1" applyAlignment="1">
      <alignment horizontal="center" vertical="center"/>
    </xf>
    <xf numFmtId="2" fontId="18" fillId="0" borderId="0" xfId="0" applyNumberFormat="1" applyFont="1" applyAlignment="1">
      <alignment horizontal="center" vertical="center"/>
    </xf>
    <xf numFmtId="1" fontId="18" fillId="0" borderId="28" xfId="0" applyNumberFormat="1" applyFont="1" applyBorder="1" applyAlignment="1">
      <alignment horizontal="center" vertical="center"/>
    </xf>
    <xf numFmtId="1" fontId="18" fillId="0" borderId="29" xfId="0" applyNumberFormat="1" applyFont="1" applyBorder="1" applyAlignment="1">
      <alignment horizontal="center" vertical="center"/>
    </xf>
    <xf numFmtId="1" fontId="18" fillId="0" borderId="0" xfId="0" applyNumberFormat="1" applyFont="1" applyAlignment="1">
      <alignment horizontal="right" vertical="center"/>
    </xf>
    <xf numFmtId="1" fontId="18" fillId="0" borderId="0" xfId="0" applyNumberFormat="1" applyFont="1" applyAlignment="1">
      <alignment horizontal="center" vertical="center"/>
    </xf>
    <xf numFmtId="1" fontId="18" fillId="0" borderId="30" xfId="0" applyNumberFormat="1" applyFont="1" applyBorder="1" applyAlignment="1">
      <alignment horizontal="center" vertical="center"/>
    </xf>
    <xf numFmtId="1" fontId="18" fillId="0" borderId="31" xfId="0" applyNumberFormat="1" applyFont="1" applyBorder="1" applyAlignment="1">
      <alignment horizontal="center" vertical="center"/>
    </xf>
    <xf numFmtId="2" fontId="18" fillId="0" borderId="11" xfId="0" applyNumberFormat="1" applyFont="1" applyBorder="1" applyAlignment="1">
      <alignment horizontal="center" vertical="center"/>
    </xf>
    <xf numFmtId="1" fontId="18" fillId="0" borderId="11" xfId="0" applyNumberFormat="1" applyFont="1" applyBorder="1" applyAlignment="1">
      <alignment horizontal="center" vertical="center"/>
    </xf>
    <xf numFmtId="176" fontId="0" fillId="0" borderId="11" xfId="0" applyNumberFormat="1" applyFont="1" applyBorder="1" applyAlignment="1">
      <alignment horizontal="center" vertical="center"/>
    </xf>
    <xf numFmtId="2" fontId="0" fillId="0" borderId="11" xfId="0" applyNumberFormat="1" applyFont="1" applyBorder="1" applyAlignment="1">
      <alignment horizontal="center" vertical="center"/>
    </xf>
    <xf numFmtId="2" fontId="0" fillId="0" borderId="0" xfId="0" applyNumberFormat="1" applyFont="1" applyAlignment="1">
      <alignment horizontal="center" vertical="center"/>
    </xf>
    <xf numFmtId="1" fontId="0" fillId="0" borderId="0" xfId="0" applyNumberFormat="1" applyFont="1" applyAlignment="1">
      <alignment horizontal="center" vertical="center"/>
    </xf>
    <xf numFmtId="2" fontId="18" fillId="36" borderId="11" xfId="0" applyNumberFormat="1" applyFont="1" applyFill="1" applyBorder="1" applyAlignment="1">
      <alignment horizontal="center" vertical="center"/>
    </xf>
    <xf numFmtId="1" fontId="18" fillId="36" borderId="11" xfId="0" applyNumberFormat="1" applyFont="1" applyFill="1" applyBorder="1" applyAlignment="1">
      <alignment horizontal="center" vertical="center"/>
    </xf>
    <xf numFmtId="0" fontId="0" fillId="36" borderId="11" xfId="0" applyNumberFormat="1" applyFont="1" applyFill="1" applyBorder="1" applyAlignment="1">
      <alignment horizontal="center" vertical="center"/>
    </xf>
    <xf numFmtId="2" fontId="18" fillId="37" borderId="11" xfId="0" applyNumberFormat="1" applyFont="1" applyFill="1" applyBorder="1" applyAlignment="1">
      <alignment horizontal="center" vertical="center"/>
    </xf>
    <xf numFmtId="177" fontId="0" fillId="37" borderId="11" xfId="0" applyNumberFormat="1" applyFont="1" applyFill="1" applyBorder="1" applyAlignment="1">
      <alignment horizontal="center" vertical="center"/>
    </xf>
    <xf numFmtId="179" fontId="0" fillId="38" borderId="11" xfId="0" applyNumberFormat="1" applyFont="1" applyFill="1" applyBorder="1" applyAlignment="1">
      <alignment horizontal="center" vertical="center"/>
    </xf>
    <xf numFmtId="179" fontId="0" fillId="37" borderId="11" xfId="0" applyNumberFormat="1" applyFont="1" applyFill="1" applyBorder="1" applyAlignment="1">
      <alignment horizontal="center" vertical="center"/>
    </xf>
    <xf numFmtId="180" fontId="18" fillId="0" borderId="11" xfId="0" applyNumberFormat="1" applyFont="1" applyBorder="1" applyAlignment="1">
      <alignment horizontal="center" vertical="center"/>
    </xf>
    <xf numFmtId="0" fontId="25" fillId="34" borderId="32" xfId="0" applyFont="1" applyFill="1" applyBorder="1" applyAlignment="1">
      <alignment horizontal="center"/>
    </xf>
    <xf numFmtId="0" fontId="24" fillId="0" borderId="0" xfId="0" applyFont="1" applyFill="1" applyBorder="1" applyAlignment="1">
      <alignment horizontal="center" vertical="center"/>
    </xf>
    <xf numFmtId="172" fontId="33" fillId="33" borderId="0" xfId="0" applyNumberFormat="1" applyFont="1" applyFill="1" applyAlignment="1">
      <alignment horizontal="center" vertical="center"/>
    </xf>
    <xf numFmtId="0" fontId="11" fillId="33" borderId="11" xfId="0" applyFont="1" applyFill="1" applyBorder="1" applyAlignment="1" applyProtection="1">
      <alignment horizontal="center"/>
      <protection locked="0"/>
    </xf>
    <xf numFmtId="0" fontId="0" fillId="33" borderId="0" xfId="0" applyFill="1" applyAlignment="1" applyProtection="1">
      <alignment/>
      <protection locked="0"/>
    </xf>
    <xf numFmtId="175" fontId="10" fillId="0" borderId="11" xfId="0" applyNumberFormat="1" applyFont="1" applyFill="1" applyBorder="1" applyAlignment="1" applyProtection="1">
      <alignment horizontal="center" vertical="center"/>
      <protection locked="0"/>
    </xf>
    <xf numFmtId="0" fontId="6" fillId="33" borderId="10" xfId="0" applyFont="1" applyFill="1" applyBorder="1" applyAlignment="1">
      <alignment horizontal="center" vertical="center"/>
    </xf>
    <xf numFmtId="0" fontId="7" fillId="33" borderId="10" xfId="0" applyFont="1" applyFill="1" applyBorder="1" applyAlignment="1">
      <alignment horizontal="center" vertical="center"/>
    </xf>
    <xf numFmtId="2" fontId="7" fillId="33" borderId="0" xfId="0" applyNumberFormat="1" applyFont="1" applyFill="1" applyBorder="1" applyAlignment="1">
      <alignment horizontal="center" vertical="center"/>
    </xf>
    <xf numFmtId="1" fontId="23" fillId="33" borderId="0" xfId="0" applyNumberFormat="1" applyFont="1" applyFill="1" applyBorder="1" applyAlignment="1">
      <alignment horizontal="center" vertical="center"/>
    </xf>
    <xf numFmtId="175" fontId="10" fillId="0" borderId="0" xfId="0" applyNumberFormat="1" applyFont="1" applyFill="1" applyBorder="1" applyAlignment="1" applyProtection="1">
      <alignment horizontal="center" vertical="center"/>
      <protection locked="0"/>
    </xf>
    <xf numFmtId="0" fontId="6" fillId="33" borderId="0" xfId="0" applyFont="1" applyFill="1" applyBorder="1" applyAlignment="1">
      <alignment horizontal="center" vertical="center"/>
    </xf>
    <xf numFmtId="0" fontId="7" fillId="33" borderId="0" xfId="0" applyFont="1" applyFill="1" applyBorder="1" applyAlignment="1">
      <alignment horizontal="center" vertical="center"/>
    </xf>
    <xf numFmtId="0" fontId="27" fillId="0" borderId="0" xfId="0" applyFont="1" applyAlignment="1">
      <alignment horizontal="center" vertical="center"/>
    </xf>
    <xf numFmtId="0" fontId="28" fillId="37" borderId="33" xfId="0" applyFont="1" applyFill="1" applyBorder="1" applyAlignment="1">
      <alignment horizontal="center" vertical="center"/>
    </xf>
    <xf numFmtId="176" fontId="28" fillId="37" borderId="34" xfId="0" applyNumberFormat="1" applyFont="1" applyFill="1" applyBorder="1" applyAlignment="1">
      <alignment horizontal="center" vertical="center"/>
    </xf>
    <xf numFmtId="0" fontId="28" fillId="37" borderId="11" xfId="0" applyFont="1" applyFill="1" applyBorder="1" applyAlignment="1">
      <alignment horizontal="center" vertical="center"/>
    </xf>
    <xf numFmtId="175" fontId="28" fillId="37" borderId="11" xfId="0" applyNumberFormat="1" applyFont="1" applyFill="1" applyBorder="1" applyAlignment="1">
      <alignment horizontal="center" vertical="center"/>
    </xf>
    <xf numFmtId="175" fontId="34" fillId="37" borderId="11" xfId="0" applyNumberFormat="1" applyFont="1" applyFill="1" applyBorder="1" applyAlignment="1">
      <alignment horizontal="center" vertical="center"/>
    </xf>
    <xf numFmtId="0" fontId="26" fillId="0" borderId="11" xfId="0" applyFont="1" applyFill="1" applyBorder="1" applyAlignment="1">
      <alignment horizontal="center" vertical="center"/>
    </xf>
    <xf numFmtId="0" fontId="28" fillId="0" borderId="11" xfId="0" applyFont="1" applyFill="1" applyBorder="1" applyAlignment="1">
      <alignment horizontal="center" vertical="center"/>
    </xf>
    <xf numFmtId="175" fontId="28" fillId="0" borderId="11" xfId="0" applyNumberFormat="1" applyFont="1" applyFill="1" applyBorder="1" applyAlignment="1">
      <alignment horizontal="center" vertical="center"/>
    </xf>
    <xf numFmtId="0" fontId="27" fillId="0" borderId="0" xfId="0" applyFont="1" applyFill="1" applyAlignment="1">
      <alignment horizontal="center" vertical="center"/>
    </xf>
    <xf numFmtId="175" fontId="34" fillId="0" borderId="11" xfId="0" applyNumberFormat="1" applyFont="1" applyFill="1" applyBorder="1" applyAlignment="1">
      <alignment horizontal="center" vertical="center"/>
    </xf>
    <xf numFmtId="0" fontId="22" fillId="33" borderId="0" xfId="0" applyFont="1" applyFill="1" applyBorder="1" applyAlignment="1" applyProtection="1">
      <alignment horizontal="center" vertical="center" wrapText="1"/>
      <protection/>
    </xf>
    <xf numFmtId="0" fontId="30" fillId="0" borderId="0" xfId="0" applyFont="1" applyAlignment="1">
      <alignment horizontal="center" vertical="center"/>
    </xf>
    <xf numFmtId="0" fontId="37" fillId="0" borderId="11" xfId="0" applyFont="1" applyBorder="1" applyAlignment="1">
      <alignment horizontal="center" vertical="center"/>
    </xf>
    <xf numFmtId="0" fontId="30" fillId="0" borderId="0" xfId="0" applyFont="1" applyAlignment="1">
      <alignment vertical="center"/>
    </xf>
    <xf numFmtId="0" fontId="23" fillId="0" borderId="0" xfId="0" applyFont="1" applyAlignment="1">
      <alignment vertical="center"/>
    </xf>
    <xf numFmtId="0" fontId="7" fillId="0" borderId="0" xfId="0" applyFont="1" applyAlignment="1">
      <alignment/>
    </xf>
    <xf numFmtId="0" fontId="1" fillId="0" borderId="0" xfId="0" applyFont="1" applyFill="1" applyAlignment="1">
      <alignment horizontal="center" vertical="center"/>
    </xf>
    <xf numFmtId="0" fontId="7" fillId="0" borderId="0" xfId="0" applyFont="1" applyFill="1" applyAlignment="1">
      <alignment/>
    </xf>
    <xf numFmtId="172" fontId="7" fillId="0" borderId="0" xfId="0" applyNumberFormat="1" applyFont="1" applyAlignment="1">
      <alignment horizontal="center" vertical="center"/>
    </xf>
    <xf numFmtId="2" fontId="7" fillId="0" borderId="0" xfId="0" applyNumberFormat="1" applyFont="1" applyAlignment="1">
      <alignment horizontal="center" vertical="center"/>
    </xf>
    <xf numFmtId="1" fontId="7" fillId="0" borderId="11" xfId="0" applyNumberFormat="1" applyFont="1" applyBorder="1" applyAlignment="1" applyProtection="1">
      <alignment horizontal="left" vertical="center"/>
      <protection locked="0"/>
    </xf>
    <xf numFmtId="1" fontId="7" fillId="0" borderId="12" xfId="0" applyNumberFormat="1" applyFont="1" applyBorder="1" applyAlignment="1" applyProtection="1">
      <alignment horizontal="left" vertical="center"/>
      <protection locked="0"/>
    </xf>
    <xf numFmtId="172" fontId="1" fillId="0" borderId="0" xfId="0" applyNumberFormat="1" applyFont="1" applyFill="1" applyAlignment="1">
      <alignment horizontal="center" vertical="center"/>
    </xf>
    <xf numFmtId="172" fontId="32" fillId="0" borderId="0" xfId="0" applyNumberFormat="1" applyFont="1" applyFill="1" applyAlignment="1">
      <alignment horizontal="center" vertical="center"/>
    </xf>
    <xf numFmtId="172" fontId="38" fillId="0" borderId="11" xfId="0" applyNumberFormat="1" applyFont="1" applyFill="1" applyBorder="1" applyAlignment="1">
      <alignment horizontal="center" vertical="center"/>
    </xf>
    <xf numFmtId="0" fontId="39" fillId="35" borderId="16" xfId="0" applyFont="1" applyFill="1" applyBorder="1" applyAlignment="1">
      <alignment horizontal="center"/>
    </xf>
    <xf numFmtId="0" fontId="39" fillId="34" borderId="16" xfId="0" applyFont="1" applyFill="1" applyBorder="1" applyAlignment="1">
      <alignment horizontal="center" vertical="center"/>
    </xf>
    <xf numFmtId="0" fontId="39" fillId="0" borderId="16" xfId="0" applyFont="1" applyFill="1" applyBorder="1" applyAlignment="1">
      <alignment horizontal="center" vertical="center"/>
    </xf>
    <xf numFmtId="0" fontId="4" fillId="33" borderId="35" xfId="0" applyFont="1" applyFill="1" applyBorder="1" applyAlignment="1" applyProtection="1">
      <alignment horizontal="center"/>
      <protection/>
    </xf>
    <xf numFmtId="0" fontId="16" fillId="33" borderId="36" xfId="0" applyFont="1" applyFill="1" applyBorder="1" applyAlignment="1" applyProtection="1">
      <alignment vertical="center"/>
      <protection/>
    </xf>
    <xf numFmtId="2" fontId="16" fillId="33" borderId="37" xfId="0" applyNumberFormat="1" applyFont="1" applyFill="1" applyBorder="1" applyAlignment="1" applyProtection="1">
      <alignment horizontal="center" vertical="center"/>
      <protection/>
    </xf>
    <xf numFmtId="2" fontId="4" fillId="33" borderId="38" xfId="0" applyNumberFormat="1" applyFont="1" applyFill="1" applyBorder="1" applyAlignment="1" applyProtection="1">
      <alignment horizontal="center" vertical="center"/>
      <protection/>
    </xf>
    <xf numFmtId="2" fontId="16" fillId="33" borderId="39" xfId="0" applyNumberFormat="1" applyFont="1" applyFill="1" applyBorder="1" applyAlignment="1" applyProtection="1">
      <alignment horizontal="center" vertical="center"/>
      <protection/>
    </xf>
    <xf numFmtId="0" fontId="29" fillId="0" borderId="40" xfId="0" applyFont="1" applyFill="1" applyBorder="1" applyAlignment="1" applyProtection="1">
      <alignment horizontal="center" vertical="center"/>
      <protection locked="0"/>
    </xf>
    <xf numFmtId="0" fontId="4" fillId="0" borderId="40" xfId="0" applyFont="1" applyFill="1" applyBorder="1" applyAlignment="1" applyProtection="1">
      <alignment horizontal="center" vertical="center"/>
      <protection locked="0"/>
    </xf>
    <xf numFmtId="0" fontId="4" fillId="33" borderId="40" xfId="0" applyFont="1" applyFill="1" applyBorder="1" applyAlignment="1" applyProtection="1">
      <alignment horizontal="center" vertical="center"/>
      <protection locked="0"/>
    </xf>
    <xf numFmtId="175" fontId="4" fillId="33" borderId="35" xfId="0" applyNumberFormat="1" applyFont="1" applyFill="1" applyBorder="1" applyAlignment="1" applyProtection="1">
      <alignment horizontal="center"/>
      <protection/>
    </xf>
    <xf numFmtId="0" fontId="35" fillId="0" borderId="11" xfId="0" applyFont="1" applyBorder="1" applyAlignment="1">
      <alignment horizontal="center" vertical="center"/>
    </xf>
    <xf numFmtId="0" fontId="41" fillId="0" borderId="11" xfId="0" applyFont="1" applyBorder="1" applyAlignment="1">
      <alignment horizontal="center" vertical="center"/>
    </xf>
    <xf numFmtId="0" fontId="39" fillId="39" borderId="16" xfId="0" applyFont="1" applyFill="1" applyBorder="1" applyAlignment="1">
      <alignment horizontal="center"/>
    </xf>
    <xf numFmtId="0" fontId="39" fillId="40" borderId="16" xfId="0" applyFont="1" applyFill="1" applyBorder="1" applyAlignment="1">
      <alignment horizontal="center" vertical="center"/>
    </xf>
    <xf numFmtId="2" fontId="30" fillId="0" borderId="11" xfId="0" applyNumberFormat="1" applyFont="1" applyFill="1" applyBorder="1" applyAlignment="1">
      <alignment horizontal="center" vertical="center"/>
    </xf>
    <xf numFmtId="0" fontId="24" fillId="35" borderId="24" xfId="0" applyFont="1" applyFill="1" applyBorder="1" applyAlignment="1">
      <alignment horizontal="center" vertical="center"/>
    </xf>
    <xf numFmtId="0" fontId="24" fillId="35" borderId="25" xfId="0" applyFont="1" applyFill="1" applyBorder="1" applyAlignment="1">
      <alignment horizontal="center" vertical="center"/>
    </xf>
    <xf numFmtId="0" fontId="25" fillId="34" borderId="41" xfId="0" applyFont="1" applyFill="1" applyBorder="1" applyAlignment="1">
      <alignment horizontal="center"/>
    </xf>
    <xf numFmtId="0" fontId="25" fillId="34" borderId="42" xfId="0" applyFont="1" applyFill="1" applyBorder="1" applyAlignment="1">
      <alignment horizontal="center"/>
    </xf>
    <xf numFmtId="0" fontId="24" fillId="34" borderId="22" xfId="0" applyFont="1" applyFill="1" applyBorder="1" applyAlignment="1">
      <alignment horizontal="center"/>
    </xf>
    <xf numFmtId="0" fontId="24" fillId="0" borderId="22" xfId="0" applyFont="1" applyFill="1" applyBorder="1" applyAlignment="1">
      <alignment horizontal="center"/>
    </xf>
    <xf numFmtId="0" fontId="24" fillId="0" borderId="23" xfId="0" applyFont="1" applyFill="1" applyBorder="1" applyAlignment="1">
      <alignment horizontal="center" vertical="center"/>
    </xf>
    <xf numFmtId="0" fontId="24" fillId="39" borderId="22" xfId="0" applyFont="1" applyFill="1" applyBorder="1" applyAlignment="1">
      <alignment horizontal="center"/>
    </xf>
    <xf numFmtId="0" fontId="24" fillId="39" borderId="23" xfId="0" applyFont="1" applyFill="1" applyBorder="1" applyAlignment="1">
      <alignment horizontal="center"/>
    </xf>
    <xf numFmtId="0" fontId="24" fillId="35" borderId="22" xfId="0" applyFont="1" applyFill="1" applyBorder="1" applyAlignment="1">
      <alignment horizontal="center"/>
    </xf>
    <xf numFmtId="0" fontId="24" fillId="35" borderId="23" xfId="0" applyFont="1" applyFill="1" applyBorder="1" applyAlignment="1">
      <alignment horizontal="center"/>
    </xf>
    <xf numFmtId="0" fontId="25" fillId="34" borderId="43" xfId="0" applyFont="1" applyFill="1" applyBorder="1" applyAlignment="1">
      <alignment horizontal="center"/>
    </xf>
    <xf numFmtId="0" fontId="24" fillId="34" borderId="23" xfId="0" applyFont="1" applyFill="1" applyBorder="1" applyAlignment="1">
      <alignment horizontal="center"/>
    </xf>
    <xf numFmtId="0" fontId="24" fillId="0" borderId="23" xfId="0" applyFont="1" applyFill="1" applyBorder="1" applyAlignment="1">
      <alignment horizontal="center"/>
    </xf>
    <xf numFmtId="0" fontId="24" fillId="0" borderId="22" xfId="0" applyFont="1" applyFill="1" applyBorder="1" applyAlignment="1">
      <alignment horizontal="center" vertical="center"/>
    </xf>
    <xf numFmtId="0" fontId="24" fillId="40" borderId="22" xfId="0" applyFont="1" applyFill="1" applyBorder="1" applyAlignment="1">
      <alignment horizontal="center" vertical="center"/>
    </xf>
    <xf numFmtId="0" fontId="24" fillId="40" borderId="23" xfId="0" applyFont="1" applyFill="1" applyBorder="1" applyAlignment="1">
      <alignment horizontal="center" vertical="center"/>
    </xf>
    <xf numFmtId="0" fontId="24" fillId="40" borderId="24" xfId="0" applyFont="1" applyFill="1" applyBorder="1" applyAlignment="1">
      <alignment horizontal="center" vertical="center"/>
    </xf>
    <xf numFmtId="0" fontId="39" fillId="40" borderId="17" xfId="0" applyFont="1" applyFill="1" applyBorder="1" applyAlignment="1">
      <alignment horizontal="center" vertical="center"/>
    </xf>
    <xf numFmtId="0" fontId="24" fillId="40" borderId="25" xfId="0" applyFont="1" applyFill="1" applyBorder="1" applyAlignment="1">
      <alignment horizontal="center" vertical="center"/>
    </xf>
    <xf numFmtId="175" fontId="24" fillId="34" borderId="44" xfId="0" applyNumberFormat="1" applyFont="1" applyFill="1" applyBorder="1" applyAlignment="1">
      <alignment horizontal="center" vertical="center"/>
    </xf>
    <xf numFmtId="0" fontId="24" fillId="34" borderId="45" xfId="0" applyFont="1" applyFill="1" applyBorder="1" applyAlignment="1">
      <alignment horizontal="center" vertical="center"/>
    </xf>
    <xf numFmtId="0" fontId="24" fillId="34" borderId="46" xfId="0" applyFont="1" applyFill="1" applyBorder="1" applyAlignment="1">
      <alignment horizontal="center" vertical="center"/>
    </xf>
    <xf numFmtId="0" fontId="30" fillId="0" borderId="0" xfId="47" applyNumberFormat="1" applyFont="1" applyAlignment="1">
      <alignment vertical="center"/>
    </xf>
    <xf numFmtId="0" fontId="36" fillId="0" borderId="11" xfId="0" applyFont="1" applyBorder="1" applyAlignment="1">
      <alignment horizontal="center" vertical="center"/>
    </xf>
    <xf numFmtId="0" fontId="36" fillId="0" borderId="11" xfId="0" applyFont="1" applyBorder="1" applyAlignment="1">
      <alignment horizontal="center" vertical="center" wrapText="1"/>
    </xf>
    <xf numFmtId="0" fontId="37" fillId="0" borderId="11" xfId="0" applyFont="1" applyBorder="1" applyAlignment="1">
      <alignment horizontal="center" vertical="center" wrapText="1"/>
    </xf>
    <xf numFmtId="0" fontId="44" fillId="35" borderId="11" xfId="0" applyFont="1" applyFill="1" applyBorder="1" applyAlignment="1">
      <alignment horizontal="center" vertical="center"/>
    </xf>
    <xf numFmtId="0" fontId="0" fillId="0" borderId="11" xfId="0" applyFont="1" applyBorder="1" applyAlignment="1">
      <alignment vertical="center"/>
    </xf>
    <xf numFmtId="0" fontId="1" fillId="0" borderId="11" xfId="0" applyFont="1" applyBorder="1" applyAlignment="1">
      <alignment vertical="center"/>
    </xf>
    <xf numFmtId="2" fontId="7" fillId="0" borderId="11" xfId="0" applyNumberFormat="1" applyFont="1" applyBorder="1" applyAlignment="1">
      <alignment horizontal="center" vertical="center"/>
    </xf>
    <xf numFmtId="0" fontId="125" fillId="0" borderId="11" xfId="0" applyFont="1" applyBorder="1" applyAlignment="1">
      <alignment horizontal="center" vertical="center" wrapText="1"/>
    </xf>
    <xf numFmtId="0" fontId="44" fillId="41" borderId="11" xfId="0" applyFont="1" applyFill="1" applyBorder="1" applyAlignment="1">
      <alignment horizontal="center" vertical="center"/>
    </xf>
    <xf numFmtId="2" fontId="7" fillId="42" borderId="11" xfId="0" applyNumberFormat="1" applyFont="1" applyFill="1" applyBorder="1" applyAlignment="1">
      <alignment horizontal="center" vertical="center"/>
    </xf>
    <xf numFmtId="0" fontId="0" fillId="42" borderId="11" xfId="0" applyFont="1" applyFill="1" applyBorder="1" applyAlignment="1">
      <alignment vertical="center"/>
    </xf>
    <xf numFmtId="0" fontId="1" fillId="42" borderId="11" xfId="0" applyFont="1" applyFill="1" applyBorder="1" applyAlignment="1">
      <alignment vertical="center"/>
    </xf>
    <xf numFmtId="0" fontId="30" fillId="0" borderId="0" xfId="0" applyFont="1" applyFill="1" applyAlignment="1">
      <alignment vertical="center"/>
    </xf>
    <xf numFmtId="0" fontId="1" fillId="35" borderId="11" xfId="0" applyFont="1" applyFill="1" applyBorder="1" applyAlignment="1">
      <alignment horizontal="center" vertical="center"/>
    </xf>
    <xf numFmtId="0" fontId="1" fillId="41" borderId="11" xfId="0" applyFont="1" applyFill="1" applyBorder="1" applyAlignment="1">
      <alignment horizontal="center" vertical="center"/>
    </xf>
    <xf numFmtId="175" fontId="24" fillId="39" borderId="19" xfId="0" applyNumberFormat="1" applyFont="1" applyFill="1" applyBorder="1" applyAlignment="1">
      <alignment horizontal="center" vertical="center"/>
    </xf>
    <xf numFmtId="0" fontId="24" fillId="39" borderId="20" xfId="0" applyFont="1" applyFill="1" applyBorder="1" applyAlignment="1">
      <alignment horizontal="center" vertical="center"/>
    </xf>
    <xf numFmtId="188" fontId="0" fillId="0" borderId="0" xfId="0" applyNumberFormat="1" applyFill="1" applyAlignment="1">
      <alignment/>
    </xf>
    <xf numFmtId="0" fontId="43" fillId="0" borderId="11" xfId="0" applyFont="1" applyFill="1" applyBorder="1" applyAlignment="1">
      <alignment horizontal="center" vertical="center"/>
    </xf>
    <xf numFmtId="0" fontId="35" fillId="0" borderId="47" xfId="0" applyFont="1" applyBorder="1" applyAlignment="1">
      <alignment horizontal="center" vertical="center"/>
    </xf>
    <xf numFmtId="0" fontId="126" fillId="0" borderId="48" xfId="0" applyFont="1" applyBorder="1" applyAlignment="1">
      <alignment horizontal="center" vertical="center" wrapText="1"/>
    </xf>
    <xf numFmtId="175" fontId="127" fillId="0" borderId="47" xfId="0" applyNumberFormat="1" applyFont="1" applyFill="1" applyBorder="1" applyAlignment="1">
      <alignment horizontal="center" vertical="center"/>
    </xf>
    <xf numFmtId="2" fontId="30" fillId="0" borderId="48" xfId="0" applyNumberFormat="1" applyFont="1" applyFill="1" applyBorder="1" applyAlignment="1">
      <alignment horizontal="center" vertical="center"/>
    </xf>
    <xf numFmtId="175" fontId="127" fillId="0" borderId="49" xfId="0" applyNumberFormat="1" applyFont="1" applyFill="1" applyBorder="1" applyAlignment="1">
      <alignment horizontal="center" vertical="center"/>
    </xf>
    <xf numFmtId="0" fontId="43" fillId="0" borderId="50" xfId="0" applyFont="1" applyFill="1" applyBorder="1" applyAlignment="1">
      <alignment horizontal="center" vertical="center"/>
    </xf>
    <xf numFmtId="2" fontId="30" fillId="0" borderId="51" xfId="0" applyNumberFormat="1" applyFont="1" applyFill="1" applyBorder="1" applyAlignment="1">
      <alignment horizontal="center" vertical="center"/>
    </xf>
    <xf numFmtId="0" fontId="41" fillId="0" borderId="48" xfId="0" applyFont="1" applyBorder="1" applyAlignment="1">
      <alignment horizontal="center" vertical="center" wrapText="1"/>
    </xf>
    <xf numFmtId="0" fontId="35" fillId="0" borderId="48" xfId="0" applyFont="1" applyBorder="1" applyAlignment="1">
      <alignment horizontal="center" vertical="center" wrapText="1"/>
    </xf>
    <xf numFmtId="0" fontId="41" fillId="0" borderId="47" xfId="0" applyFont="1" applyBorder="1" applyAlignment="1">
      <alignment horizontal="center" vertical="center"/>
    </xf>
    <xf numFmtId="175" fontId="128" fillId="0" borderId="47" xfId="0" applyNumberFormat="1" applyFont="1" applyFill="1" applyBorder="1" applyAlignment="1">
      <alignment horizontal="center" vertical="center"/>
    </xf>
    <xf numFmtId="175" fontId="128" fillId="0" borderId="49" xfId="0" applyNumberFormat="1" applyFont="1" applyFill="1" applyBorder="1" applyAlignment="1">
      <alignment horizontal="center" vertical="center"/>
    </xf>
    <xf numFmtId="0" fontId="36" fillId="0" borderId="47" xfId="0" applyFont="1" applyBorder="1" applyAlignment="1">
      <alignment horizontal="center" vertical="center"/>
    </xf>
    <xf numFmtId="0" fontId="125" fillId="0" borderId="52" xfId="0" applyFont="1" applyBorder="1" applyAlignment="1">
      <alignment horizontal="center" vertical="center" wrapText="1"/>
    </xf>
    <xf numFmtId="0" fontId="129" fillId="35" borderId="47" xfId="0" applyFont="1" applyFill="1" applyBorder="1" applyAlignment="1">
      <alignment horizontal="center" vertical="center"/>
    </xf>
    <xf numFmtId="2" fontId="7" fillId="0" borderId="48" xfId="0" applyNumberFormat="1" applyFont="1" applyBorder="1" applyAlignment="1">
      <alignment horizontal="center" vertical="center"/>
    </xf>
    <xf numFmtId="0" fontId="129" fillId="41" borderId="47" xfId="0" applyFont="1" applyFill="1" applyBorder="1" applyAlignment="1">
      <alignment horizontal="center" vertical="center"/>
    </xf>
    <xf numFmtId="2" fontId="7" fillId="42" borderId="48" xfId="0" applyNumberFormat="1" applyFont="1" applyFill="1" applyBorder="1" applyAlignment="1">
      <alignment horizontal="center" vertical="center"/>
    </xf>
    <xf numFmtId="0" fontId="129" fillId="35" borderId="49" xfId="0" applyFont="1" applyFill="1" applyBorder="1" applyAlignment="1">
      <alignment horizontal="center" vertical="center"/>
    </xf>
    <xf numFmtId="0" fontId="44" fillId="35" borderId="50" xfId="0" applyFont="1" applyFill="1" applyBorder="1" applyAlignment="1">
      <alignment horizontal="center" vertical="center"/>
    </xf>
    <xf numFmtId="2" fontId="7" fillId="0" borderId="50" xfId="0" applyNumberFormat="1" applyFont="1" applyBorder="1" applyAlignment="1">
      <alignment horizontal="center" vertical="center"/>
    </xf>
    <xf numFmtId="0" fontId="0" fillId="0" borderId="50" xfId="0" applyFont="1" applyBorder="1" applyAlignment="1">
      <alignment vertical="center"/>
    </xf>
    <xf numFmtId="2" fontId="7" fillId="0" borderId="51" xfId="0" applyNumberFormat="1" applyFont="1" applyBorder="1" applyAlignment="1">
      <alignment horizontal="center" vertical="center"/>
    </xf>
    <xf numFmtId="0" fontId="36" fillId="0" borderId="53" xfId="0" applyFont="1" applyBorder="1" applyAlignment="1">
      <alignment horizontal="center" vertical="center"/>
    </xf>
    <xf numFmtId="0" fontId="36" fillId="0" borderId="52" xfId="0" applyFont="1" applyBorder="1" applyAlignment="1">
      <alignment horizontal="center" vertical="center" wrapText="1"/>
    </xf>
    <xf numFmtId="0" fontId="125" fillId="0" borderId="53" xfId="0" applyFont="1" applyBorder="1" applyAlignment="1">
      <alignment horizontal="center" vertical="center"/>
    </xf>
    <xf numFmtId="0" fontId="37" fillId="0" borderId="47" xfId="0" applyFont="1" applyBorder="1" applyAlignment="1">
      <alignment horizontal="center" vertical="center"/>
    </xf>
    <xf numFmtId="0" fontId="130" fillId="35" borderId="47" xfId="0" applyFont="1" applyFill="1" applyBorder="1" applyAlignment="1">
      <alignment horizontal="center" vertical="center"/>
    </xf>
    <xf numFmtId="0" fontId="130" fillId="41" borderId="47" xfId="0" applyFont="1" applyFill="1" applyBorder="1" applyAlignment="1">
      <alignment horizontal="center" vertical="center"/>
    </xf>
    <xf numFmtId="0" fontId="0" fillId="42" borderId="47" xfId="0" applyFont="1" applyFill="1" applyBorder="1" applyAlignment="1">
      <alignment vertical="center"/>
    </xf>
    <xf numFmtId="0" fontId="0" fillId="0" borderId="47" xfId="0" applyFont="1" applyBorder="1" applyAlignment="1">
      <alignment vertical="center"/>
    </xf>
    <xf numFmtId="0" fontId="0" fillId="0" borderId="49" xfId="0" applyFont="1" applyBorder="1" applyAlignment="1">
      <alignment vertical="center"/>
    </xf>
    <xf numFmtId="0" fontId="1" fillId="0" borderId="50" xfId="0" applyFont="1" applyBorder="1" applyAlignment="1">
      <alignment vertical="center"/>
    </xf>
    <xf numFmtId="0" fontId="1" fillId="42" borderId="47" xfId="0" applyFont="1" applyFill="1" applyBorder="1" applyAlignment="1">
      <alignment vertical="center"/>
    </xf>
    <xf numFmtId="0" fontId="1" fillId="0" borderId="47" xfId="0" applyFont="1" applyBorder="1" applyAlignment="1">
      <alignment vertical="center"/>
    </xf>
    <xf numFmtId="0" fontId="1" fillId="0" borderId="49" xfId="0" applyFont="1" applyBorder="1" applyAlignment="1">
      <alignment vertical="center"/>
    </xf>
    <xf numFmtId="2" fontId="129" fillId="35" borderId="47" xfId="0" applyNumberFormat="1" applyFont="1" applyFill="1" applyBorder="1" applyAlignment="1">
      <alignment horizontal="center" vertical="center"/>
    </xf>
    <xf numFmtId="0" fontId="36" fillId="0" borderId="47" xfId="0" applyFont="1" applyBorder="1" applyAlignment="1">
      <alignment horizontal="center" vertical="center" wrapText="1"/>
    </xf>
    <xf numFmtId="0" fontId="7" fillId="0" borderId="13" xfId="0" applyNumberFormat="1" applyFont="1" applyBorder="1" applyAlignment="1">
      <alignment horizontal="center" vertical="center"/>
    </xf>
    <xf numFmtId="0" fontId="7" fillId="42" borderId="13" xfId="0" applyNumberFormat="1" applyFont="1" applyFill="1" applyBorder="1" applyAlignment="1">
      <alignment horizontal="center" vertical="center"/>
    </xf>
    <xf numFmtId="175" fontId="127" fillId="0" borderId="54" xfId="0" applyNumberFormat="1" applyFont="1" applyFill="1" applyBorder="1" applyAlignment="1">
      <alignment horizontal="center" vertical="center"/>
    </xf>
    <xf numFmtId="0" fontId="35" fillId="0" borderId="55" xfId="0" applyFont="1" applyBorder="1" applyAlignment="1">
      <alignment horizontal="center" vertical="center"/>
    </xf>
    <xf numFmtId="0" fontId="131" fillId="0" borderId="13" xfId="0" applyFont="1" applyBorder="1" applyAlignment="1">
      <alignment horizontal="center" vertical="center" wrapText="1"/>
    </xf>
    <xf numFmtId="0" fontId="131" fillId="0" borderId="11" xfId="0" applyFont="1" applyBorder="1" applyAlignment="1">
      <alignment horizontal="center" vertical="center"/>
    </xf>
    <xf numFmtId="2" fontId="132" fillId="35" borderId="13" xfId="0" applyNumberFormat="1" applyFont="1" applyFill="1" applyBorder="1" applyAlignment="1">
      <alignment horizontal="center" vertical="center"/>
    </xf>
    <xf numFmtId="2" fontId="30" fillId="0" borderId="56" xfId="0" applyNumberFormat="1" applyFont="1" applyFill="1" applyBorder="1" applyAlignment="1">
      <alignment horizontal="center" vertical="center"/>
    </xf>
    <xf numFmtId="2" fontId="30" fillId="0" borderId="50" xfId="0" applyNumberFormat="1" applyFont="1" applyFill="1" applyBorder="1" applyAlignment="1">
      <alignment horizontal="center" vertical="center"/>
    </xf>
    <xf numFmtId="0" fontId="7" fillId="0" borderId="0" xfId="0" applyFont="1" applyFill="1" applyAlignment="1">
      <alignment horizontal="center" vertical="center"/>
    </xf>
    <xf numFmtId="0" fontId="7" fillId="0" borderId="0" xfId="0" applyFont="1" applyAlignment="1">
      <alignment horizontal="center" vertical="center"/>
    </xf>
    <xf numFmtId="2" fontId="40" fillId="37" borderId="11" xfId="0" applyNumberFormat="1" applyFont="1" applyFill="1" applyBorder="1" applyAlignment="1">
      <alignment horizontal="center" vertical="center"/>
    </xf>
    <xf numFmtId="2" fontId="40" fillId="43" borderId="11" xfId="0" applyNumberFormat="1" applyFont="1" applyFill="1" applyBorder="1" applyAlignment="1">
      <alignment horizontal="center" vertical="center"/>
    </xf>
    <xf numFmtId="172" fontId="40" fillId="37" borderId="33" xfId="0" applyNumberFormat="1" applyFont="1" applyFill="1" applyBorder="1" applyAlignment="1">
      <alignment horizontal="center" vertical="center" wrapText="1"/>
    </xf>
    <xf numFmtId="172" fontId="40" fillId="37" borderId="11" xfId="0" applyNumberFormat="1" applyFont="1" applyFill="1" applyBorder="1" applyAlignment="1">
      <alignment horizontal="center" vertical="center"/>
    </xf>
    <xf numFmtId="2" fontId="40" fillId="37" borderId="11" xfId="0" applyNumberFormat="1" applyFont="1" applyFill="1" applyBorder="1" applyAlignment="1">
      <alignment horizontal="center" vertical="center" wrapText="1"/>
    </xf>
    <xf numFmtId="172" fontId="40" fillId="33" borderId="11" xfId="0" applyNumberFormat="1" applyFont="1" applyFill="1" applyBorder="1" applyAlignment="1">
      <alignment horizontal="centerContinuous" vertical="center"/>
    </xf>
    <xf numFmtId="2" fontId="40" fillId="33" borderId="11" xfId="0" applyNumberFormat="1" applyFont="1" applyFill="1" applyBorder="1" applyAlignment="1">
      <alignment horizontal="centerContinuous" vertical="center" wrapText="1"/>
    </xf>
    <xf numFmtId="2" fontId="40" fillId="33" borderId="11" xfId="0" applyNumberFormat="1" applyFont="1" applyFill="1" applyBorder="1" applyAlignment="1">
      <alignment horizontal="center" vertical="center" wrapText="1"/>
    </xf>
    <xf numFmtId="175" fontId="7" fillId="0" borderId="11" xfId="0" applyNumberFormat="1" applyFont="1" applyFill="1" applyBorder="1" applyAlignment="1" applyProtection="1">
      <alignment horizontal="center" vertical="center"/>
      <protection locked="0"/>
    </xf>
    <xf numFmtId="2" fontId="7" fillId="0" borderId="57" xfId="0" applyNumberFormat="1" applyFont="1" applyFill="1" applyBorder="1" applyAlignment="1">
      <alignment horizontal="center" vertical="center"/>
    </xf>
    <xf numFmtId="172" fontId="7" fillId="0" borderId="11" xfId="0" applyNumberFormat="1" applyFont="1" applyFill="1" applyBorder="1" applyAlignment="1">
      <alignment horizontal="center" vertical="center"/>
    </xf>
    <xf numFmtId="2" fontId="7" fillId="0" borderId="11" xfId="0" applyNumberFormat="1" applyFont="1" applyFill="1" applyBorder="1" applyAlignment="1" applyProtection="1">
      <alignment horizontal="center" vertical="center"/>
      <protection locked="0"/>
    </xf>
    <xf numFmtId="172" fontId="7" fillId="0" borderId="11" xfId="0" applyNumberFormat="1" applyFont="1" applyFill="1" applyBorder="1" applyAlignment="1" applyProtection="1">
      <alignment horizontal="center" vertical="center"/>
      <protection/>
    </xf>
    <xf numFmtId="172" fontId="7" fillId="0" borderId="11" xfId="0" applyNumberFormat="1" applyFont="1" applyFill="1" applyBorder="1" applyAlignment="1" applyProtection="1">
      <alignment horizontal="center" vertical="center"/>
      <protection locked="0"/>
    </xf>
    <xf numFmtId="172" fontId="45" fillId="0" borderId="11" xfId="0" applyNumberFormat="1" applyFont="1" applyFill="1" applyBorder="1" applyAlignment="1">
      <alignment horizontal="center" vertical="center"/>
    </xf>
    <xf numFmtId="176" fontId="7" fillId="0" borderId="11" xfId="0" applyNumberFormat="1" applyFont="1" applyFill="1" applyBorder="1" applyAlignment="1" applyProtection="1">
      <alignment horizontal="center" vertical="center"/>
      <protection locked="0"/>
    </xf>
    <xf numFmtId="2" fontId="7" fillId="0" borderId="11" xfId="0" applyNumberFormat="1" applyFont="1" applyFill="1" applyBorder="1" applyAlignment="1">
      <alignment horizontal="center" vertical="center"/>
    </xf>
    <xf numFmtId="0" fontId="39" fillId="0" borderId="16" xfId="0" applyFont="1" applyFill="1" applyBorder="1" applyAlignment="1">
      <alignment horizontal="center"/>
    </xf>
    <xf numFmtId="0" fontId="24" fillId="40" borderId="22" xfId="0" applyFont="1" applyFill="1" applyBorder="1" applyAlignment="1">
      <alignment horizontal="center"/>
    </xf>
    <xf numFmtId="0" fontId="39" fillId="40" borderId="16" xfId="0" applyFont="1" applyFill="1" applyBorder="1" applyAlignment="1">
      <alignment horizontal="center"/>
    </xf>
    <xf numFmtId="0" fontId="24" fillId="40" borderId="23" xfId="0" applyFont="1" applyFill="1" applyBorder="1" applyAlignment="1">
      <alignment horizontal="center"/>
    </xf>
    <xf numFmtId="0" fontId="24" fillId="0" borderId="24" xfId="0" applyFont="1" applyFill="1" applyBorder="1" applyAlignment="1">
      <alignment horizontal="center"/>
    </xf>
    <xf numFmtId="0" fontId="39" fillId="0" borderId="17" xfId="0" applyFont="1" applyFill="1" applyBorder="1" applyAlignment="1">
      <alignment horizontal="center" vertical="center"/>
    </xf>
    <xf numFmtId="0" fontId="24" fillId="0" borderId="25" xfId="0" applyFont="1" applyFill="1" applyBorder="1" applyAlignment="1">
      <alignment horizontal="center" vertical="center"/>
    </xf>
    <xf numFmtId="0" fontId="7" fillId="0" borderId="11" xfId="0" applyNumberFormat="1" applyFont="1" applyFill="1" applyBorder="1" applyAlignment="1" applyProtection="1">
      <alignment horizontal="center" vertical="center"/>
      <protection/>
    </xf>
    <xf numFmtId="2" fontId="3" fillId="0" borderId="48" xfId="0" applyNumberFormat="1" applyFont="1" applyFill="1" applyBorder="1" applyAlignment="1">
      <alignment horizontal="center" vertical="center"/>
    </xf>
    <xf numFmtId="2" fontId="3" fillId="0" borderId="51" xfId="0" applyNumberFormat="1" applyFont="1" applyFill="1" applyBorder="1" applyAlignment="1">
      <alignment horizontal="center" vertical="center"/>
    </xf>
    <xf numFmtId="0" fontId="35" fillId="0" borderId="33" xfId="0" applyFont="1" applyBorder="1" applyAlignment="1">
      <alignment horizontal="center" vertical="center" wrapText="1"/>
    </xf>
    <xf numFmtId="0" fontId="126" fillId="0" borderId="33"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58" xfId="0" applyFont="1" applyBorder="1" applyAlignment="1">
      <alignment horizontal="center" vertical="center" wrapText="1"/>
    </xf>
    <xf numFmtId="2" fontId="3" fillId="0" borderId="57" xfId="0" applyNumberFormat="1" applyFont="1" applyFill="1" applyBorder="1" applyAlignment="1">
      <alignment horizontal="center" vertical="center"/>
    </xf>
    <xf numFmtId="2" fontId="46" fillId="37" borderId="33" xfId="0" applyNumberFormat="1" applyFont="1" applyFill="1" applyBorder="1" applyAlignment="1">
      <alignment horizontal="center" vertical="center" wrapText="1"/>
    </xf>
    <xf numFmtId="2" fontId="46" fillId="33" borderId="11" xfId="0" applyNumberFormat="1" applyFont="1" applyFill="1" applyBorder="1" applyAlignment="1">
      <alignment horizontal="centerContinuous" vertical="center" wrapText="1"/>
    </xf>
    <xf numFmtId="1" fontId="7" fillId="0" borderId="11" xfId="0" applyNumberFormat="1" applyFont="1" applyBorder="1" applyAlignment="1" applyProtection="1">
      <alignment horizontal="center" vertical="center"/>
      <protection locked="0"/>
    </xf>
    <xf numFmtId="1" fontId="7" fillId="0" borderId="12" xfId="0" applyNumberFormat="1" applyFont="1" applyBorder="1" applyAlignment="1" applyProtection="1">
      <alignment horizontal="center" vertical="center"/>
      <protection locked="0"/>
    </xf>
    <xf numFmtId="0" fontId="39" fillId="34" borderId="17" xfId="0" applyFont="1" applyFill="1" applyBorder="1" applyAlignment="1">
      <alignment horizontal="center" vertical="center"/>
    </xf>
    <xf numFmtId="175" fontId="127" fillId="0" borderId="11" xfId="0" applyNumberFormat="1" applyFont="1" applyFill="1" applyBorder="1" applyAlignment="1">
      <alignment horizontal="center" vertical="center"/>
    </xf>
    <xf numFmtId="175" fontId="133" fillId="0" borderId="11" xfId="0" applyNumberFormat="1" applyFont="1" applyFill="1" applyBorder="1" applyAlignment="1">
      <alignment horizontal="center" vertical="center"/>
    </xf>
    <xf numFmtId="175" fontId="128" fillId="0" borderId="11" xfId="0" applyNumberFormat="1" applyFont="1" applyFill="1" applyBorder="1" applyAlignment="1">
      <alignment horizontal="center" vertical="center"/>
    </xf>
    <xf numFmtId="2" fontId="3" fillId="0" borderId="11" xfId="0" applyNumberFormat="1" applyFont="1" applyFill="1" applyBorder="1" applyAlignment="1">
      <alignment horizontal="center" vertical="center"/>
    </xf>
    <xf numFmtId="175" fontId="133" fillId="0" borderId="56" xfId="0" applyNumberFormat="1" applyFont="1" applyFill="1" applyBorder="1" applyAlignment="1">
      <alignment horizontal="center" vertical="center"/>
    </xf>
    <xf numFmtId="175" fontId="128" fillId="0" borderId="56" xfId="0" applyNumberFormat="1" applyFont="1" applyFill="1" applyBorder="1" applyAlignment="1">
      <alignment horizontal="center" vertical="center"/>
    </xf>
    <xf numFmtId="2" fontId="3" fillId="0" borderId="56" xfId="0" applyNumberFormat="1" applyFont="1" applyFill="1" applyBorder="1" applyAlignment="1">
      <alignment horizontal="center" vertical="center"/>
    </xf>
    <xf numFmtId="175" fontId="127" fillId="0" borderId="56" xfId="0" applyNumberFormat="1" applyFont="1" applyFill="1" applyBorder="1" applyAlignment="1">
      <alignment horizontal="center" vertical="center"/>
    </xf>
    <xf numFmtId="175" fontId="133" fillId="0" borderId="50" xfId="0" applyNumberFormat="1" applyFont="1" applyFill="1" applyBorder="1" applyAlignment="1">
      <alignment horizontal="center" vertical="center"/>
    </xf>
    <xf numFmtId="175" fontId="128" fillId="0" borderId="50" xfId="0" applyNumberFormat="1" applyFont="1" applyFill="1" applyBorder="1" applyAlignment="1">
      <alignment horizontal="center" vertical="center"/>
    </xf>
    <xf numFmtId="2" fontId="3" fillId="0" borderId="50" xfId="0" applyNumberFormat="1" applyFont="1" applyFill="1" applyBorder="1" applyAlignment="1">
      <alignment horizontal="center" vertical="center"/>
    </xf>
    <xf numFmtId="175" fontId="127" fillId="0" borderId="50" xfId="0" applyNumberFormat="1" applyFont="1" applyFill="1" applyBorder="1" applyAlignment="1">
      <alignment horizontal="center" vertical="center"/>
    </xf>
    <xf numFmtId="0" fontId="39" fillId="39" borderId="59" xfId="0" applyFont="1" applyFill="1" applyBorder="1" applyAlignment="1">
      <alignment horizontal="center"/>
    </xf>
    <xf numFmtId="0" fontId="39" fillId="0" borderId="59" xfId="0" applyFont="1" applyFill="1" applyBorder="1" applyAlignment="1">
      <alignment horizontal="center" vertical="center"/>
    </xf>
    <xf numFmtId="0" fontId="24" fillId="39" borderId="23" xfId="0" applyFont="1" applyFill="1" applyBorder="1" applyAlignment="1">
      <alignment horizontal="center" vertical="center"/>
    </xf>
    <xf numFmtId="175" fontId="0" fillId="0" borderId="0" xfId="0" applyNumberFormat="1" applyAlignment="1">
      <alignment/>
    </xf>
    <xf numFmtId="2" fontId="0" fillId="0" borderId="0" xfId="0" applyNumberFormat="1" applyAlignment="1">
      <alignment/>
    </xf>
    <xf numFmtId="172" fontId="40" fillId="37" borderId="33" xfId="0" applyNumberFormat="1" applyFont="1" applyFill="1" applyBorder="1" applyAlignment="1">
      <alignment horizontal="center" vertical="center"/>
    </xf>
    <xf numFmtId="0" fontId="27" fillId="40" borderId="60" xfId="0" applyNumberFormat="1" applyFont="1" applyFill="1" applyBorder="1" applyAlignment="1">
      <alignment horizontal="center" vertical="center"/>
    </xf>
    <xf numFmtId="190" fontId="27" fillId="40" borderId="60" xfId="0" applyNumberFormat="1" applyFont="1" applyFill="1" applyBorder="1" applyAlignment="1">
      <alignment horizontal="center" vertical="center"/>
    </xf>
    <xf numFmtId="190" fontId="27" fillId="0" borderId="60" xfId="0" applyNumberFormat="1" applyFont="1" applyFill="1" applyBorder="1" applyAlignment="1">
      <alignment horizontal="center" vertical="center"/>
    </xf>
    <xf numFmtId="190" fontId="12" fillId="0" borderId="22" xfId="0" applyNumberFormat="1" applyFont="1" applyFill="1" applyBorder="1" applyAlignment="1">
      <alignment horizontal="center" vertical="center"/>
    </xf>
    <xf numFmtId="190" fontId="12" fillId="34" borderId="24" xfId="0" applyNumberFormat="1" applyFont="1" applyFill="1" applyBorder="1" applyAlignment="1">
      <alignment horizontal="center" vertical="center"/>
    </xf>
    <xf numFmtId="190" fontId="7" fillId="0" borderId="11" xfId="0" applyNumberFormat="1" applyFont="1" applyFill="1" applyBorder="1" applyAlignment="1" applyProtection="1">
      <alignment horizontal="center" vertical="center"/>
      <protection/>
    </xf>
    <xf numFmtId="190" fontId="133" fillId="0" borderId="56" xfId="0" applyNumberFormat="1" applyFont="1" applyFill="1" applyBorder="1" applyAlignment="1">
      <alignment horizontal="center" vertical="center"/>
    </xf>
    <xf numFmtId="190" fontId="133" fillId="0" borderId="11" xfId="0" applyNumberFormat="1" applyFont="1" applyFill="1" applyBorder="1" applyAlignment="1">
      <alignment horizontal="center" vertical="center"/>
    </xf>
    <xf numFmtId="190" fontId="133" fillId="0" borderId="50" xfId="0" applyNumberFormat="1" applyFont="1" applyFill="1" applyBorder="1" applyAlignment="1">
      <alignment horizontal="center" vertical="center"/>
    </xf>
    <xf numFmtId="0" fontId="0" fillId="0" borderId="0" xfId="0" applyAlignment="1">
      <alignment horizontal="right"/>
    </xf>
    <xf numFmtId="0" fontId="5" fillId="0" borderId="61" xfId="0" applyFont="1" applyBorder="1" applyAlignment="1">
      <alignment horizontal="center" wrapText="1"/>
    </xf>
    <xf numFmtId="0" fontId="5" fillId="0" borderId="62" xfId="0" applyFont="1" applyBorder="1" applyAlignment="1">
      <alignment horizontal="center" wrapText="1"/>
    </xf>
    <xf numFmtId="0" fontId="23" fillId="0" borderId="63" xfId="0" applyFont="1" applyBorder="1" applyAlignment="1">
      <alignment horizontal="center" wrapText="1"/>
    </xf>
    <xf numFmtId="0" fontId="23" fillId="0" borderId="64" xfId="0" applyFont="1" applyBorder="1" applyAlignment="1">
      <alignment horizontal="center" wrapText="1"/>
    </xf>
    <xf numFmtId="0" fontId="134" fillId="44" borderId="65" xfId="0" applyFont="1" applyFill="1" applyBorder="1" applyAlignment="1">
      <alignment horizontal="center" vertical="top" wrapText="1"/>
    </xf>
    <xf numFmtId="0" fontId="135" fillId="45" borderId="0" xfId="0" applyFont="1" applyFill="1" applyAlignment="1">
      <alignment horizontal="center" vertical="top"/>
    </xf>
    <xf numFmtId="0" fontId="136" fillId="45" borderId="0" xfId="0" applyFont="1" applyFill="1" applyAlignment="1">
      <alignment horizontal="center" vertical="top" wrapText="1"/>
    </xf>
    <xf numFmtId="0" fontId="136" fillId="44" borderId="0" xfId="0" applyFont="1" applyFill="1" applyAlignment="1">
      <alignment horizontal="center" vertical="top" wrapText="1"/>
    </xf>
    <xf numFmtId="0" fontId="135" fillId="45" borderId="0" xfId="0" applyFont="1" applyFill="1" applyAlignment="1">
      <alignment horizontal="center" vertical="top" wrapText="1"/>
    </xf>
    <xf numFmtId="0" fontId="135" fillId="0" borderId="0" xfId="0" applyFont="1" applyAlignment="1">
      <alignment horizontal="center" vertical="top"/>
    </xf>
    <xf numFmtId="0" fontId="136" fillId="0" borderId="0" xfId="0" applyFont="1" applyAlignment="1">
      <alignment horizontal="center" vertical="top" wrapText="1"/>
    </xf>
    <xf numFmtId="0" fontId="135" fillId="0" borderId="0" xfId="0" applyFont="1" applyAlignment="1">
      <alignment horizontal="center" vertical="top" wrapText="1"/>
    </xf>
    <xf numFmtId="0" fontId="135" fillId="0" borderId="66" xfId="0" applyFont="1" applyBorder="1" applyAlignment="1">
      <alignment horizontal="center" vertical="top"/>
    </xf>
    <xf numFmtId="0" fontId="136" fillId="0" borderId="66" xfId="0" applyFont="1" applyBorder="1" applyAlignment="1">
      <alignment horizontal="center" vertical="top" wrapText="1"/>
    </xf>
    <xf numFmtId="0" fontId="136" fillId="44" borderId="66" xfId="0" applyFont="1" applyFill="1" applyBorder="1" applyAlignment="1">
      <alignment horizontal="center" vertical="top" wrapText="1"/>
    </xf>
    <xf numFmtId="0" fontId="135" fillId="0" borderId="66" xfId="0" applyFont="1" applyBorder="1" applyAlignment="1">
      <alignment vertical="top" wrapText="1"/>
    </xf>
    <xf numFmtId="0" fontId="137" fillId="45" borderId="0" xfId="0" applyFont="1" applyFill="1" applyAlignment="1">
      <alignment horizontal="center" vertical="top" wrapText="1"/>
    </xf>
    <xf numFmtId="0" fontId="137" fillId="0" borderId="0" xfId="0" applyFont="1" applyAlignment="1">
      <alignment horizontal="center" vertical="top" wrapText="1"/>
    </xf>
    <xf numFmtId="0" fontId="138" fillId="0" borderId="67" xfId="0" applyFont="1" applyBorder="1" applyAlignment="1">
      <alignment vertical="center"/>
    </xf>
    <xf numFmtId="0" fontId="138" fillId="0" borderId="0" xfId="0" applyFont="1" applyAlignment="1">
      <alignment vertical="center"/>
    </xf>
    <xf numFmtId="0" fontId="139" fillId="0" borderId="0" xfId="0" applyFont="1" applyAlignment="1">
      <alignment horizontal="center" vertical="center"/>
    </xf>
    <xf numFmtId="0" fontId="138" fillId="0" borderId="0" xfId="0" applyFont="1" applyAlignment="1">
      <alignment horizontal="center" vertical="center" wrapText="1"/>
    </xf>
    <xf numFmtId="0" fontId="138" fillId="0" borderId="0" xfId="0" applyFont="1" applyFill="1" applyAlignment="1">
      <alignment horizontal="center" vertical="center" wrapText="1"/>
    </xf>
    <xf numFmtId="0" fontId="138" fillId="0" borderId="0" xfId="0" applyFont="1" applyFill="1" applyAlignment="1">
      <alignment vertical="center"/>
    </xf>
    <xf numFmtId="0" fontId="139" fillId="0" borderId="0" xfId="0" applyFont="1" applyAlignment="1">
      <alignment horizontal="center" vertical="center" wrapText="1"/>
    </xf>
    <xf numFmtId="0" fontId="138" fillId="0" borderId="11" xfId="0" applyFont="1" applyBorder="1" applyAlignment="1">
      <alignment horizontal="center" vertical="center"/>
    </xf>
    <xf numFmtId="0" fontId="0" fillId="0" borderId="0" xfId="0" applyFont="1" applyAlignment="1">
      <alignment horizontal="center" vertical="center" wrapText="1"/>
    </xf>
    <xf numFmtId="0" fontId="138" fillId="0" borderId="11" xfId="0" applyFont="1" applyBorder="1" applyAlignment="1">
      <alignment vertical="center"/>
    </xf>
    <xf numFmtId="0" fontId="138" fillId="42" borderId="0" xfId="0" applyFont="1" applyFill="1" applyAlignment="1">
      <alignment horizontal="center" vertical="center" wrapText="1"/>
    </xf>
    <xf numFmtId="0" fontId="138" fillId="42" borderId="0" xfId="0" applyFont="1" applyFill="1" applyAlignment="1">
      <alignment vertical="center"/>
    </xf>
    <xf numFmtId="0" fontId="140" fillId="0" borderId="67" xfId="0" applyFont="1" applyBorder="1" applyAlignment="1">
      <alignment vertical="center"/>
    </xf>
    <xf numFmtId="0" fontId="36" fillId="0" borderId="48" xfId="0" applyFont="1" applyBorder="1" applyAlignment="1">
      <alignment horizontal="center" vertical="center" wrapText="1"/>
    </xf>
    <xf numFmtId="0" fontId="37" fillId="0" borderId="48" xfId="0" applyFont="1" applyBorder="1" applyAlignment="1">
      <alignment horizontal="center" vertical="center" wrapText="1"/>
    </xf>
    <xf numFmtId="175" fontId="129" fillId="0" borderId="47" xfId="0" applyNumberFormat="1" applyFont="1" applyFill="1" applyBorder="1" applyAlignment="1">
      <alignment horizontal="center" vertical="center"/>
    </xf>
    <xf numFmtId="0" fontId="44" fillId="0" borderId="11" xfId="0" applyFont="1" applyFill="1" applyBorder="1" applyAlignment="1">
      <alignment horizontal="center" vertical="center"/>
    </xf>
    <xf numFmtId="2" fontId="7" fillId="0" borderId="48" xfId="0" applyNumberFormat="1" applyFont="1" applyFill="1" applyBorder="1" applyAlignment="1">
      <alignment horizontal="center" vertical="center"/>
    </xf>
    <xf numFmtId="175" fontId="130" fillId="0" borderId="47" xfId="0" applyNumberFormat="1" applyFont="1" applyFill="1" applyBorder="1" applyAlignment="1">
      <alignment horizontal="center" vertical="center"/>
    </xf>
    <xf numFmtId="0" fontId="135" fillId="0" borderId="68" xfId="0" applyFont="1" applyBorder="1" applyAlignment="1">
      <alignment horizontal="center" vertical="top" wrapText="1"/>
    </xf>
    <xf numFmtId="0" fontId="136" fillId="0" borderId="68" xfId="0" applyFont="1" applyBorder="1" applyAlignment="1">
      <alignment horizontal="center" vertical="top" wrapText="1"/>
    </xf>
    <xf numFmtId="0" fontId="135" fillId="0" borderId="0" xfId="0" applyFont="1" applyBorder="1" applyAlignment="1">
      <alignment vertical="top" wrapText="1"/>
    </xf>
    <xf numFmtId="0" fontId="136" fillId="0" borderId="0" xfId="0" applyFont="1" applyBorder="1" applyAlignment="1">
      <alignment horizontal="center" vertical="top" wrapText="1"/>
    </xf>
    <xf numFmtId="0" fontId="136" fillId="0" borderId="0" xfId="0" applyFont="1" applyAlignment="1">
      <alignment/>
    </xf>
    <xf numFmtId="0" fontId="30" fillId="0" borderId="0" xfId="0" applyFont="1" applyBorder="1" applyAlignment="1">
      <alignment vertical="center"/>
    </xf>
    <xf numFmtId="0" fontId="141" fillId="0" borderId="0" xfId="0" applyFont="1" applyAlignment="1">
      <alignment horizontal="justify"/>
    </xf>
    <xf numFmtId="175" fontId="129" fillId="0" borderId="49" xfId="0" applyNumberFormat="1" applyFont="1" applyFill="1" applyBorder="1" applyAlignment="1">
      <alignment horizontal="center" vertical="center"/>
    </xf>
    <xf numFmtId="0" fontId="44" fillId="0" borderId="50" xfId="0" applyFont="1" applyFill="1" applyBorder="1" applyAlignment="1">
      <alignment horizontal="center" vertical="center"/>
    </xf>
    <xf numFmtId="2" fontId="7" fillId="0" borderId="51" xfId="0" applyNumberFormat="1" applyFont="1" applyFill="1" applyBorder="1" applyAlignment="1">
      <alignment horizontal="center" vertical="center"/>
    </xf>
    <xf numFmtId="175" fontId="130" fillId="0" borderId="49" xfId="0" applyNumberFormat="1" applyFont="1" applyFill="1" applyBorder="1" applyAlignment="1">
      <alignment horizontal="center" vertical="center"/>
    </xf>
    <xf numFmtId="0" fontId="137" fillId="45" borderId="68" xfId="0" applyFont="1" applyFill="1" applyBorder="1" applyAlignment="1">
      <alignment horizontal="center" vertical="top" wrapText="1"/>
    </xf>
    <xf numFmtId="0" fontId="23" fillId="0" borderId="63" xfId="0" applyFont="1" applyBorder="1" applyAlignment="1">
      <alignment horizontal="left" wrapText="1" indent="2"/>
    </xf>
    <xf numFmtId="0" fontId="23" fillId="0" borderId="64"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23" fillId="0" borderId="63" xfId="0" applyFont="1" applyBorder="1" applyAlignment="1">
      <alignment horizontal="center" vertical="center" wrapText="1"/>
    </xf>
    <xf numFmtId="1" fontId="142" fillId="37" borderId="12" xfId="0" applyNumberFormat="1" applyFont="1" applyFill="1" applyBorder="1" applyAlignment="1" applyProtection="1">
      <alignment horizontal="right" vertical="center"/>
      <protection locked="0"/>
    </xf>
    <xf numFmtId="1" fontId="142" fillId="37" borderId="13" xfId="0" applyNumberFormat="1" applyFont="1" applyFill="1" applyBorder="1" applyAlignment="1">
      <alignment horizontal="left" vertical="center"/>
    </xf>
    <xf numFmtId="0" fontId="25" fillId="34" borderId="69" xfId="0" applyFont="1" applyFill="1" applyBorder="1" applyAlignment="1">
      <alignment horizontal="center"/>
    </xf>
    <xf numFmtId="0" fontId="25" fillId="34" borderId="70" xfId="0" applyFont="1" applyFill="1" applyBorder="1" applyAlignment="1">
      <alignment horizontal="center"/>
    </xf>
    <xf numFmtId="0" fontId="25" fillId="34" borderId="71" xfId="0" applyFont="1" applyFill="1" applyBorder="1" applyAlignment="1">
      <alignment horizontal="center"/>
    </xf>
    <xf numFmtId="0" fontId="25" fillId="34" borderId="72" xfId="0" applyFont="1" applyFill="1" applyBorder="1" applyAlignment="1">
      <alignment horizontal="center" vertical="center"/>
    </xf>
    <xf numFmtId="0" fontId="25" fillId="34" borderId="73" xfId="0" applyFont="1" applyFill="1" applyBorder="1" applyAlignment="1">
      <alignment horizontal="center" vertical="center"/>
    </xf>
    <xf numFmtId="0" fontId="25" fillId="34" borderId="69" xfId="0" applyFont="1" applyFill="1" applyBorder="1" applyAlignment="1">
      <alignment horizontal="center" vertical="center"/>
    </xf>
    <xf numFmtId="0" fontId="25" fillId="34" borderId="70" xfId="0" applyFont="1" applyFill="1" applyBorder="1" applyAlignment="1">
      <alignment horizontal="center" vertical="center"/>
    </xf>
    <xf numFmtId="0" fontId="25" fillId="34" borderId="71" xfId="0" applyFont="1" applyFill="1" applyBorder="1" applyAlignment="1">
      <alignment horizontal="center" vertical="center"/>
    </xf>
    <xf numFmtId="0" fontId="25" fillId="34" borderId="74" xfId="0" applyFont="1" applyFill="1" applyBorder="1" applyAlignment="1">
      <alignment horizontal="center"/>
    </xf>
    <xf numFmtId="0" fontId="25" fillId="34" borderId="75" xfId="0" applyFont="1" applyFill="1" applyBorder="1" applyAlignment="1">
      <alignment horizontal="center"/>
    </xf>
    <xf numFmtId="0" fontId="143" fillId="0" borderId="0" xfId="0" applyFont="1" applyAlignment="1">
      <alignment horizontal="center" vertical="top" wrapText="1"/>
    </xf>
    <xf numFmtId="0" fontId="0" fillId="0" borderId="0" xfId="0" applyAlignment="1">
      <alignment/>
    </xf>
    <xf numFmtId="0" fontId="143" fillId="45" borderId="68" xfId="0" applyFont="1" applyFill="1" applyBorder="1" applyAlignment="1">
      <alignment horizontal="center" vertical="top" wrapText="1"/>
    </xf>
    <xf numFmtId="0" fontId="0" fillId="0" borderId="68" xfId="0" applyBorder="1" applyAlignment="1">
      <alignment/>
    </xf>
    <xf numFmtId="0" fontId="134" fillId="0" borderId="65" xfId="0" applyFont="1" applyBorder="1" applyAlignment="1">
      <alignment horizontal="center" vertical="top"/>
    </xf>
    <xf numFmtId="0" fontId="134" fillId="0" borderId="65" xfId="0" applyFont="1" applyBorder="1" applyAlignment="1">
      <alignment horizontal="center" vertical="top" wrapText="1"/>
    </xf>
    <xf numFmtId="0" fontId="144" fillId="0" borderId="76" xfId="0" applyFont="1" applyBorder="1" applyAlignment="1">
      <alignment horizontal="center" vertical="top" wrapText="1"/>
    </xf>
    <xf numFmtId="0" fontId="0" fillId="0" borderId="76" xfId="0" applyBorder="1" applyAlignment="1">
      <alignment/>
    </xf>
    <xf numFmtId="0" fontId="143" fillId="45" borderId="0" xfId="0" applyFont="1" applyFill="1" applyAlignment="1">
      <alignment horizontal="center" vertical="top" wrapText="1"/>
    </xf>
    <xf numFmtId="0" fontId="3" fillId="33" borderId="77" xfId="0" applyFont="1" applyFill="1" applyBorder="1" applyAlignment="1" applyProtection="1">
      <alignment horizontal="center" vertical="center"/>
      <protection/>
    </xf>
    <xf numFmtId="0" fontId="3" fillId="33" borderId="38" xfId="0" applyFont="1" applyFill="1" applyBorder="1" applyAlignment="1" applyProtection="1">
      <alignment horizontal="center" vertical="center"/>
      <protection/>
    </xf>
    <xf numFmtId="0" fontId="22" fillId="33" borderId="0" xfId="0" applyFont="1" applyFill="1" applyBorder="1" applyAlignment="1" applyProtection="1">
      <alignment horizontal="center" vertical="center" wrapText="1"/>
      <protection/>
    </xf>
    <xf numFmtId="2" fontId="13" fillId="33" borderId="0" xfId="0" applyNumberFormat="1" applyFont="1" applyFill="1" applyBorder="1" applyAlignment="1">
      <alignment horizontal="center" vertical="center"/>
    </xf>
    <xf numFmtId="0" fontId="13" fillId="33" borderId="0" xfId="0" applyFont="1" applyFill="1" applyBorder="1" applyAlignment="1">
      <alignment horizontal="center" vertical="center"/>
    </xf>
    <xf numFmtId="0" fontId="1" fillId="33" borderId="0" xfId="0" applyFont="1" applyFill="1" applyBorder="1" applyAlignment="1">
      <alignment horizontal="center" vertical="center" wrapText="1"/>
    </xf>
    <xf numFmtId="0" fontId="1" fillId="33" borderId="67" xfId="0" applyFont="1" applyFill="1" applyBorder="1" applyAlignment="1">
      <alignment horizontal="center" vertical="center" wrapText="1"/>
    </xf>
    <xf numFmtId="2" fontId="11" fillId="33" borderId="12" xfId="0" applyNumberFormat="1" applyFont="1" applyFill="1" applyBorder="1" applyAlignment="1" applyProtection="1">
      <alignment horizontal="center"/>
      <protection/>
    </xf>
    <xf numFmtId="2" fontId="11" fillId="33" borderId="10" xfId="0" applyNumberFormat="1" applyFont="1" applyFill="1" applyBorder="1" applyAlignment="1" applyProtection="1">
      <alignment horizontal="center"/>
      <protection/>
    </xf>
    <xf numFmtId="2" fontId="11" fillId="33" borderId="13" xfId="0" applyNumberFormat="1" applyFont="1" applyFill="1" applyBorder="1" applyAlignment="1" applyProtection="1">
      <alignment horizontal="center"/>
      <protection/>
    </xf>
    <xf numFmtId="0" fontId="21" fillId="33" borderId="0" xfId="0" applyFont="1" applyFill="1" applyBorder="1" applyAlignment="1" applyProtection="1">
      <alignment horizontal="center" vertical="center"/>
      <protection/>
    </xf>
    <xf numFmtId="0" fontId="1" fillId="33" borderId="0" xfId="0" applyFont="1" applyFill="1" applyBorder="1" applyAlignment="1">
      <alignment horizontal="center" vertical="center"/>
    </xf>
    <xf numFmtId="0" fontId="3" fillId="33" borderId="78" xfId="0" applyFont="1" applyFill="1" applyBorder="1" applyAlignment="1" applyProtection="1">
      <alignment horizontal="center" vertical="center"/>
      <protection/>
    </xf>
    <xf numFmtId="0" fontId="3" fillId="33" borderId="35" xfId="0" applyFont="1" applyFill="1" applyBorder="1" applyAlignment="1" applyProtection="1">
      <alignment horizontal="center" vertical="center"/>
      <protection/>
    </xf>
    <xf numFmtId="0" fontId="3" fillId="33" borderId="79"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172" fontId="40" fillId="33" borderId="12" xfId="0" applyNumberFormat="1" applyFont="1" applyFill="1" applyBorder="1" applyAlignment="1">
      <alignment horizontal="center" vertical="center"/>
    </xf>
    <xf numFmtId="0" fontId="40" fillId="33" borderId="13" xfId="0" applyFont="1" applyFill="1" applyBorder="1" applyAlignment="1">
      <alignment horizontal="center" vertical="center"/>
    </xf>
    <xf numFmtId="172" fontId="46" fillId="37" borderId="27" xfId="0" applyNumberFormat="1" applyFont="1" applyFill="1" applyBorder="1" applyAlignment="1">
      <alignment horizontal="center" vertical="center" wrapText="1"/>
    </xf>
    <xf numFmtId="0" fontId="42" fillId="0" borderId="31" xfId="0" applyFont="1" applyBorder="1" applyAlignment="1">
      <alignment horizontal="center" vertical="center"/>
    </xf>
    <xf numFmtId="0" fontId="40" fillId="37" borderId="11" xfId="0" applyFont="1" applyFill="1" applyBorder="1" applyAlignment="1">
      <alignment horizontal="center" vertical="center"/>
    </xf>
    <xf numFmtId="0" fontId="0" fillId="0" borderId="11" xfId="0" applyFont="1" applyBorder="1" applyAlignment="1">
      <alignment horizontal="center" vertical="center"/>
    </xf>
    <xf numFmtId="172" fontId="46" fillId="33" borderId="27" xfId="0" applyNumberFormat="1" applyFont="1" applyFill="1" applyBorder="1" applyAlignment="1">
      <alignment horizontal="center" vertical="center" wrapText="1"/>
    </xf>
    <xf numFmtId="0" fontId="42" fillId="0" borderId="31" xfId="0" applyFont="1" applyBorder="1" applyAlignment="1">
      <alignment vertical="center"/>
    </xf>
    <xf numFmtId="0" fontId="40" fillId="43" borderId="11" xfId="0" applyFont="1" applyFill="1" applyBorder="1" applyAlignment="1">
      <alignment horizontal="center" vertical="center"/>
    </xf>
    <xf numFmtId="0" fontId="45" fillId="0" borderId="33" xfId="0" applyFont="1" applyBorder="1" applyAlignment="1">
      <alignment horizontal="center" vertical="center" wrapText="1"/>
    </xf>
    <xf numFmtId="0" fontId="45" fillId="0" borderId="34" xfId="0" applyFont="1" applyBorder="1" applyAlignment="1">
      <alignment vertical="center" wrapText="1"/>
    </xf>
    <xf numFmtId="172" fontId="32" fillId="0" borderId="33" xfId="0" applyNumberFormat="1" applyFont="1" applyFill="1" applyBorder="1" applyAlignment="1">
      <alignment horizontal="center" vertical="center"/>
    </xf>
    <xf numFmtId="172" fontId="32" fillId="0" borderId="80" xfId="0" applyNumberFormat="1" applyFont="1" applyFill="1" applyBorder="1" applyAlignment="1">
      <alignment horizontal="center" vertical="center"/>
    </xf>
    <xf numFmtId="0" fontId="32" fillId="0" borderId="34" xfId="0" applyFont="1" applyBorder="1" applyAlignment="1">
      <alignment horizontal="center" vertical="center"/>
    </xf>
    <xf numFmtId="174" fontId="7" fillId="0" borderId="33" xfId="0" applyNumberFormat="1" applyFont="1" applyBorder="1" applyAlignment="1">
      <alignment horizontal="center" vertical="center" textRotation="70" wrapText="1"/>
    </xf>
    <xf numFmtId="174" fontId="7" fillId="0" borderId="80" xfId="0" applyNumberFormat="1" applyFont="1" applyBorder="1" applyAlignment="1">
      <alignment horizontal="center" vertical="center" textRotation="70" wrapText="1"/>
    </xf>
    <xf numFmtId="174" fontId="7" fillId="0" borderId="34" xfId="0" applyNumberFormat="1" applyFont="1" applyBorder="1" applyAlignment="1">
      <alignment horizontal="center" vertical="center" textRotation="70" wrapText="1"/>
    </xf>
    <xf numFmtId="0" fontId="31" fillId="0" borderId="67" xfId="0" applyFont="1" applyBorder="1" applyAlignment="1">
      <alignment horizontal="center" vertical="center"/>
    </xf>
    <xf numFmtId="1" fontId="7" fillId="0" borderId="33" xfId="0" applyNumberFormat="1" applyFont="1" applyBorder="1" applyAlignment="1">
      <alignment horizontal="center" vertical="center"/>
    </xf>
    <xf numFmtId="0" fontId="7" fillId="0" borderId="80" xfId="0" applyFont="1" applyBorder="1" applyAlignment="1">
      <alignment horizontal="center" vertical="center"/>
    </xf>
    <xf numFmtId="0" fontId="7" fillId="0" borderId="34" xfId="0" applyFont="1" applyBorder="1" applyAlignment="1">
      <alignment horizontal="center" vertical="center"/>
    </xf>
    <xf numFmtId="172" fontId="40" fillId="37" borderId="26" xfId="0" applyNumberFormat="1" applyFont="1" applyFill="1" applyBorder="1" applyAlignment="1">
      <alignment horizontal="center" vertical="center"/>
    </xf>
    <xf numFmtId="172" fontId="40" fillId="37" borderId="14" xfId="0" applyNumberFormat="1" applyFont="1" applyFill="1" applyBorder="1" applyAlignment="1">
      <alignment horizontal="center" vertical="center"/>
    </xf>
    <xf numFmtId="0" fontId="40" fillId="37" borderId="14" xfId="0" applyFont="1" applyFill="1" applyBorder="1" applyAlignment="1">
      <alignment horizontal="center" vertical="center"/>
    </xf>
    <xf numFmtId="0" fontId="40" fillId="37" borderId="27" xfId="0" applyFont="1" applyFill="1" applyBorder="1" applyAlignment="1">
      <alignment horizontal="center" vertical="center"/>
    </xf>
    <xf numFmtId="172" fontId="40" fillId="37" borderId="12" xfId="0" applyNumberFormat="1" applyFont="1" applyFill="1" applyBorder="1" applyAlignment="1">
      <alignment horizontal="center" vertical="center"/>
    </xf>
    <xf numFmtId="172" fontId="40" fillId="37" borderId="10" xfId="0" applyNumberFormat="1" applyFont="1" applyFill="1" applyBorder="1" applyAlignment="1">
      <alignment horizontal="center" vertical="center"/>
    </xf>
    <xf numFmtId="0" fontId="40" fillId="37" borderId="13" xfId="0" applyFont="1" applyFill="1" applyBorder="1" applyAlignment="1">
      <alignment horizontal="center" vertical="center"/>
    </xf>
    <xf numFmtId="172" fontId="40" fillId="33" borderId="26" xfId="0" applyNumberFormat="1" applyFont="1" applyFill="1" applyBorder="1" applyAlignment="1">
      <alignment horizontal="center" vertical="center"/>
    </xf>
    <xf numFmtId="0" fontId="40" fillId="33" borderId="14" xfId="0" applyFont="1" applyFill="1" applyBorder="1" applyAlignment="1">
      <alignment horizontal="center" vertical="center"/>
    </xf>
    <xf numFmtId="0" fontId="40" fillId="33" borderId="27" xfId="0" applyFont="1" applyFill="1" applyBorder="1" applyAlignment="1">
      <alignment horizontal="center" vertical="center"/>
    </xf>
    <xf numFmtId="1" fontId="18" fillId="36" borderId="11" xfId="0" applyNumberFormat="1" applyFont="1" applyFill="1" applyBorder="1" applyAlignment="1">
      <alignment horizontal="center" vertical="center"/>
    </xf>
    <xf numFmtId="0" fontId="0" fillId="0" borderId="11" xfId="0" applyBorder="1" applyAlignment="1">
      <alignment horizontal="center" vertical="center"/>
    </xf>
    <xf numFmtId="1" fontId="18" fillId="0" borderId="11" xfId="0" applyNumberFormat="1" applyFont="1" applyBorder="1" applyAlignment="1">
      <alignment horizontal="center" vertical="center"/>
    </xf>
    <xf numFmtId="1" fontId="18" fillId="0" borderId="11" xfId="0" applyNumberFormat="1" applyFont="1" applyBorder="1" applyAlignment="1">
      <alignment horizontal="center" vertical="center"/>
    </xf>
    <xf numFmtId="2" fontId="27" fillId="0" borderId="28" xfId="0" applyNumberFormat="1"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6" fillId="37" borderId="11" xfId="0" applyFont="1" applyFill="1" applyBorder="1" applyAlignment="1">
      <alignment horizontal="center" vertical="center"/>
    </xf>
    <xf numFmtId="0" fontId="26" fillId="37" borderId="33" xfId="0" applyFont="1" applyFill="1" applyBorder="1" applyAlignment="1">
      <alignment horizontal="center" vertical="center" wrapText="1"/>
    </xf>
    <xf numFmtId="0" fontId="0" fillId="37" borderId="34" xfId="0" applyFill="1" applyBorder="1" applyAlignment="1">
      <alignment horizontal="center" vertical="center" wrapText="1"/>
    </xf>
    <xf numFmtId="0" fontId="4" fillId="0" borderId="0" xfId="0" applyNumberFormat="1" applyFont="1" applyBorder="1" applyAlignment="1">
      <alignment horizontal="center" vertical="center"/>
    </xf>
    <xf numFmtId="0" fontId="30" fillId="0" borderId="81" xfId="0" applyFont="1" applyBorder="1" applyAlignment="1">
      <alignment horizontal="center" vertical="center"/>
    </xf>
    <xf numFmtId="0" fontId="30" fillId="0" borderId="82" xfId="0" applyFont="1" applyBorder="1" applyAlignment="1">
      <alignment horizontal="center" vertical="center"/>
    </xf>
    <xf numFmtId="0" fontId="0" fillId="0" borderId="53" xfId="0" applyBorder="1" applyAlignment="1">
      <alignment horizontal="center" vertical="center"/>
    </xf>
    <xf numFmtId="0" fontId="0" fillId="0" borderId="53" xfId="0" applyBorder="1" applyAlignment="1">
      <alignment vertical="center"/>
    </xf>
    <xf numFmtId="0" fontId="30" fillId="0" borderId="33" xfId="0" applyFont="1" applyBorder="1" applyAlignment="1">
      <alignment horizontal="center" vertical="center"/>
    </xf>
    <xf numFmtId="0" fontId="7" fillId="0" borderId="33" xfId="0" applyFont="1" applyBorder="1" applyAlignment="1">
      <alignment horizontal="center" vertical="center"/>
    </xf>
    <xf numFmtId="0" fontId="0" fillId="0" borderId="33" xfId="0" applyBorder="1" applyAlignment="1">
      <alignment vertical="center"/>
    </xf>
    <xf numFmtId="0" fontId="35" fillId="0" borderId="54" xfId="0" applyFont="1" applyBorder="1" applyAlignment="1">
      <alignment horizontal="center" vertical="center"/>
    </xf>
    <xf numFmtId="0" fontId="35" fillId="0" borderId="56" xfId="0" applyFont="1" applyBorder="1" applyAlignment="1">
      <alignment horizontal="center" vertical="center"/>
    </xf>
    <xf numFmtId="0" fontId="35" fillId="0" borderId="83" xfId="0" applyFont="1" applyBorder="1" applyAlignment="1">
      <alignment horizontal="center" vertical="center"/>
    </xf>
    <xf numFmtId="0" fontId="41" fillId="0" borderId="54" xfId="0" applyFont="1" applyBorder="1" applyAlignment="1">
      <alignment horizontal="center" vertical="center"/>
    </xf>
    <xf numFmtId="0" fontId="41" fillId="0" borderId="56" xfId="0" applyFont="1" applyBorder="1" applyAlignment="1">
      <alignment horizontal="center" vertical="center"/>
    </xf>
    <xf numFmtId="0" fontId="23" fillId="2" borderId="81" xfId="0" applyFont="1" applyFill="1" applyBorder="1" applyAlignment="1">
      <alignment horizontal="center" vertical="center"/>
    </xf>
    <xf numFmtId="0" fontId="23" fillId="2" borderId="82" xfId="0" applyFont="1" applyFill="1" applyBorder="1" applyAlignment="1">
      <alignment horizontal="center" vertical="center"/>
    </xf>
    <xf numFmtId="0" fontId="23" fillId="2" borderId="53" xfId="0" applyFont="1" applyFill="1" applyBorder="1" applyAlignment="1">
      <alignment horizontal="center" vertical="center"/>
    </xf>
    <xf numFmtId="0" fontId="23" fillId="4" borderId="81" xfId="0" applyFont="1" applyFill="1" applyBorder="1" applyAlignment="1">
      <alignment horizontal="center" vertical="center"/>
    </xf>
    <xf numFmtId="0" fontId="23" fillId="4" borderId="82" xfId="0" applyFont="1" applyFill="1" applyBorder="1" applyAlignment="1">
      <alignment horizontal="center" vertical="center"/>
    </xf>
    <xf numFmtId="0" fontId="23" fillId="4" borderId="53" xfId="0" applyFont="1" applyFill="1" applyBorder="1" applyAlignment="1">
      <alignment horizontal="center" vertical="center"/>
    </xf>
    <xf numFmtId="0" fontId="35" fillId="2" borderId="54" xfId="0" applyFont="1" applyFill="1" applyBorder="1" applyAlignment="1">
      <alignment horizontal="center" vertical="center"/>
    </xf>
    <xf numFmtId="0" fontId="35" fillId="2" borderId="56" xfId="0" applyFont="1" applyFill="1" applyBorder="1" applyAlignment="1">
      <alignment horizontal="center" vertical="center"/>
    </xf>
    <xf numFmtId="0" fontId="35" fillId="2" borderId="57" xfId="0" applyFont="1" applyFill="1" applyBorder="1" applyAlignment="1">
      <alignment horizontal="center" vertical="center"/>
    </xf>
    <xf numFmtId="0" fontId="41" fillId="2" borderId="54" xfId="0" applyFont="1" applyFill="1" applyBorder="1" applyAlignment="1">
      <alignment horizontal="center" vertical="center"/>
    </xf>
    <xf numFmtId="0" fontId="41" fillId="2" borderId="56" xfId="0" applyFont="1" applyFill="1" applyBorder="1" applyAlignment="1">
      <alignment horizontal="center" vertical="center"/>
    </xf>
    <xf numFmtId="0" fontId="41" fillId="2" borderId="57" xfId="0" applyFont="1" applyFill="1" applyBorder="1" applyAlignment="1">
      <alignment horizontal="center" vertical="center"/>
    </xf>
    <xf numFmtId="0" fontId="35" fillId="4" borderId="54" xfId="0" applyFont="1" applyFill="1" applyBorder="1" applyAlignment="1">
      <alignment horizontal="center" vertical="center"/>
    </xf>
    <xf numFmtId="0" fontId="35" fillId="4" borderId="56" xfId="0" applyFont="1" applyFill="1" applyBorder="1" applyAlignment="1">
      <alignment horizontal="center" vertical="center"/>
    </xf>
    <xf numFmtId="0" fontId="35" fillId="4" borderId="57" xfId="0" applyFont="1" applyFill="1" applyBorder="1" applyAlignment="1">
      <alignment horizontal="center" vertical="center"/>
    </xf>
    <xf numFmtId="0" fontId="41" fillId="4" borderId="54" xfId="0" applyFont="1" applyFill="1" applyBorder="1" applyAlignment="1">
      <alignment horizontal="center" vertical="center"/>
    </xf>
    <xf numFmtId="0" fontId="41" fillId="4" borderId="56" xfId="0" applyFont="1" applyFill="1" applyBorder="1" applyAlignment="1">
      <alignment horizontal="center" vertical="center"/>
    </xf>
    <xf numFmtId="0" fontId="41" fillId="4" borderId="57" xfId="0" applyFont="1" applyFill="1" applyBorder="1" applyAlignment="1">
      <alignment horizontal="center" vertical="center"/>
    </xf>
    <xf numFmtId="0" fontId="35" fillId="0" borderId="30" xfId="0" applyFont="1" applyBorder="1" applyAlignment="1">
      <alignment horizontal="center" vertical="center"/>
    </xf>
    <xf numFmtId="0" fontId="0" fillId="0" borderId="67" xfId="0" applyBorder="1" applyAlignment="1">
      <alignment horizontal="center" vertical="center"/>
    </xf>
    <xf numFmtId="0" fontId="0" fillId="0" borderId="84" xfId="0" applyBorder="1" applyAlignment="1">
      <alignment horizontal="center" vertical="center"/>
    </xf>
    <xf numFmtId="0" fontId="36" fillId="0" borderId="12" xfId="0" applyFont="1" applyBorder="1" applyAlignment="1">
      <alignment horizontal="center" vertical="center"/>
    </xf>
    <xf numFmtId="0" fontId="0" fillId="0" borderId="13" xfId="0" applyBorder="1" applyAlignment="1">
      <alignment horizontal="center" vertical="center"/>
    </xf>
    <xf numFmtId="0" fontId="30" fillId="0" borderId="12" xfId="0" applyFont="1" applyBorder="1" applyAlignment="1">
      <alignment horizontal="center" vertical="center"/>
    </xf>
    <xf numFmtId="0" fontId="0" fillId="0" borderId="10" xfId="0" applyBorder="1" applyAlignment="1">
      <alignment/>
    </xf>
    <xf numFmtId="0" fontId="0" fillId="0" borderId="13" xfId="0" applyBorder="1" applyAlignment="1">
      <alignment/>
    </xf>
    <xf numFmtId="0" fontId="41" fillId="0" borderId="85" xfId="0" applyFont="1" applyBorder="1" applyAlignment="1">
      <alignment horizontal="center" vertical="center"/>
    </xf>
    <xf numFmtId="0" fontId="41" fillId="0" borderId="34" xfId="0" applyFont="1" applyBorder="1" applyAlignment="1">
      <alignment horizontal="center" vertical="center"/>
    </xf>
    <xf numFmtId="0" fontId="35" fillId="0" borderId="85" xfId="0" applyFont="1" applyBorder="1" applyAlignment="1">
      <alignment horizontal="center" vertical="center"/>
    </xf>
    <xf numFmtId="0" fontId="35" fillId="0" borderId="31" xfId="0" applyFont="1" applyBorder="1" applyAlignment="1">
      <alignment horizontal="center" vertical="center"/>
    </xf>
    <xf numFmtId="0" fontId="35" fillId="0" borderId="34" xfId="0" applyFont="1" applyBorder="1" applyAlignment="1">
      <alignment horizontal="center" vertical="center"/>
    </xf>
    <xf numFmtId="0" fontId="23" fillId="4" borderId="54" xfId="0" applyFont="1" applyFill="1" applyBorder="1" applyAlignment="1">
      <alignment horizontal="center" vertical="center"/>
    </xf>
    <xf numFmtId="0" fontId="23" fillId="4" borderId="56" xfId="0" applyFont="1" applyFill="1"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145" fillId="0" borderId="11" xfId="0" applyFont="1" applyBorder="1" applyAlignment="1">
      <alignment horizontal="center" vertical="center"/>
    </xf>
    <xf numFmtId="0" fontId="146" fillId="0" borderId="11" xfId="0" applyFont="1" applyBorder="1" applyAlignment="1">
      <alignment horizontal="center" vertical="center"/>
    </xf>
    <xf numFmtId="0" fontId="146" fillId="0" borderId="48" xfId="0" applyFont="1" applyBorder="1" applyAlignment="1">
      <alignment horizontal="center" vertical="center"/>
    </xf>
    <xf numFmtId="0" fontId="4" fillId="0" borderId="68" xfId="0" applyNumberFormat="1" applyFont="1" applyBorder="1" applyAlignment="1">
      <alignment horizontal="center" vertical="center"/>
    </xf>
    <xf numFmtId="0" fontId="0" fillId="0" borderId="68" xfId="0" applyBorder="1" applyAlignment="1">
      <alignment horizontal="center" vertical="center"/>
    </xf>
    <xf numFmtId="0" fontId="41" fillId="0" borderId="33" xfId="0" applyFont="1" applyBorder="1" applyAlignment="1">
      <alignment horizontal="center" vertical="center"/>
    </xf>
    <xf numFmtId="0" fontId="0" fillId="0" borderId="33" xfId="0" applyBorder="1" applyAlignment="1">
      <alignment horizontal="center" vertical="center"/>
    </xf>
    <xf numFmtId="0" fontId="145" fillId="0" borderId="47" xfId="0" applyFont="1" applyBorder="1" applyAlignment="1">
      <alignment horizontal="center" vertical="center"/>
    </xf>
    <xf numFmtId="0" fontId="23" fillId="2" borderId="54" xfId="0" applyFont="1" applyFill="1" applyBorder="1" applyAlignment="1">
      <alignment horizontal="center" vertical="center"/>
    </xf>
    <xf numFmtId="0" fontId="23" fillId="2" borderId="56" xfId="0" applyFont="1" applyFill="1" applyBorder="1" applyAlignment="1">
      <alignment horizontal="center" vertical="center"/>
    </xf>
    <xf numFmtId="0" fontId="140" fillId="0" borderId="0" xfId="0" applyFont="1" applyAlignment="1">
      <alignment horizontal="center" vertical="center"/>
    </xf>
    <xf numFmtId="0" fontId="138" fillId="0" borderId="11" xfId="0" applyFont="1" applyBorder="1" applyAlignment="1">
      <alignment horizontal="center" vertical="center"/>
    </xf>
    <xf numFmtId="0" fontId="138" fillId="0" borderId="11" xfId="0" applyFont="1" applyBorder="1" applyAlignment="1">
      <alignment vertical="center"/>
    </xf>
    <xf numFmtId="0" fontId="140" fillId="0" borderId="11" xfId="0" applyFont="1" applyBorder="1" applyAlignment="1">
      <alignment horizontal="right" vertical="center"/>
    </xf>
    <xf numFmtId="0" fontId="139" fillId="0" borderId="67" xfId="0" applyFont="1" applyBorder="1" applyAlignment="1">
      <alignment horizontal="center" vertical="center"/>
    </xf>
    <xf numFmtId="0" fontId="147" fillId="0" borderId="67" xfId="0" applyFont="1" applyBorder="1" applyAlignment="1">
      <alignment vertical="center"/>
    </xf>
    <xf numFmtId="0" fontId="41" fillId="0" borderId="57"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22">
    <dxf>
      <fill>
        <patternFill>
          <bgColor indexed="42"/>
        </patternFill>
      </fill>
    </dxf>
    <dxf>
      <fill>
        <patternFill>
          <bgColor indexed="42"/>
        </patternFill>
      </fill>
    </dxf>
    <dxf>
      <fill>
        <patternFill>
          <bgColor theme="0" tint="-0.149959996342659"/>
        </patternFill>
      </fill>
    </dxf>
    <dxf>
      <font>
        <color indexed="9"/>
      </font>
    </dxf>
    <dxf>
      <fill>
        <patternFill>
          <bgColor theme="0" tint="-0.149959996342659"/>
        </patternFill>
      </fill>
    </dxf>
    <dxf>
      <font>
        <color indexed="9"/>
      </font>
    </dxf>
    <dxf>
      <fill>
        <patternFill>
          <bgColor indexed="42"/>
        </patternFill>
      </fill>
    </dxf>
    <dxf>
      <fill>
        <patternFill>
          <bgColor indexed="42"/>
        </patternFill>
      </fill>
    </dxf>
    <dxf>
      <fill>
        <patternFill>
          <bgColor theme="0" tint="-0.149959996342659"/>
        </patternFill>
      </fill>
    </dxf>
    <dxf>
      <fill>
        <patternFill>
          <bgColor theme="0" tint="-0.149959996342659"/>
        </patternFill>
      </fill>
    </dxf>
    <dxf>
      <font>
        <color indexed="9"/>
      </font>
    </dxf>
    <dxf>
      <fill>
        <patternFill>
          <bgColor theme="0" tint="-0.149959996342659"/>
        </patternFill>
      </fill>
    </dxf>
    <dxf>
      <fill>
        <patternFill>
          <bgColor indexed="42"/>
        </patternFill>
      </fill>
    </dxf>
    <dxf>
      <fill>
        <patternFill>
          <bgColor theme="0" tint="-0.149959996342659"/>
        </patternFill>
      </fill>
    </dxf>
    <dxf>
      <font>
        <color indexed="9"/>
      </font>
    </dxf>
    <dxf>
      <fill>
        <patternFill>
          <bgColor theme="0" tint="-0.149959996342659"/>
        </patternFill>
      </fill>
    </dxf>
    <dxf>
      <font>
        <color indexed="9"/>
      </font>
    </dxf>
    <dxf>
      <border>
        <bottom style="thin"/>
      </border>
    </dxf>
    <dxf>
      <border>
        <bottom style="thin"/>
      </border>
    </dxf>
    <dxf>
      <fill>
        <patternFill>
          <bgColor indexed="9"/>
        </patternFill>
      </fill>
    </dxf>
    <dxf>
      <border>
        <bottom style="thin">
          <color rgb="FF000000"/>
        </bottom>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19050</xdr:colOff>
      <xdr:row>7</xdr:row>
      <xdr:rowOff>0</xdr:rowOff>
    </xdr:from>
    <xdr:to>
      <xdr:col>48</xdr:col>
      <xdr:colOff>0</xdr:colOff>
      <xdr:row>22</xdr:row>
      <xdr:rowOff>0</xdr:rowOff>
    </xdr:to>
    <xdr:sp>
      <xdr:nvSpPr>
        <xdr:cNvPr id="1" name="AutoShape 4"/>
        <xdr:cNvSpPr>
          <a:spLocks/>
        </xdr:cNvSpPr>
      </xdr:nvSpPr>
      <xdr:spPr>
        <a:xfrm rot="5498681">
          <a:off x="2886075" y="466725"/>
          <a:ext cx="314325" cy="1000125"/>
        </a:xfrm>
        <a:custGeom>
          <a:pathLst>
            <a:path h="368" w="1276">
              <a:moveTo>
                <a:pt x="1046" y="5"/>
              </a:moveTo>
              <a:lnTo>
                <a:pt x="1276" y="120"/>
              </a:lnTo>
              <a:lnTo>
                <a:pt x="1006" y="258"/>
              </a:lnTo>
              <a:lnTo>
                <a:pt x="1053" y="145"/>
              </a:lnTo>
              <a:lnTo>
                <a:pt x="967" y="88"/>
              </a:lnTo>
              <a:lnTo>
                <a:pt x="924" y="343"/>
              </a:lnTo>
              <a:lnTo>
                <a:pt x="817" y="95"/>
              </a:lnTo>
              <a:lnTo>
                <a:pt x="633" y="368"/>
              </a:lnTo>
              <a:lnTo>
                <a:pt x="640" y="122"/>
              </a:lnTo>
              <a:lnTo>
                <a:pt x="571" y="223"/>
              </a:lnTo>
              <a:lnTo>
                <a:pt x="239" y="178"/>
              </a:lnTo>
              <a:lnTo>
                <a:pt x="157" y="253"/>
              </a:lnTo>
              <a:lnTo>
                <a:pt x="0" y="228"/>
              </a:lnTo>
              <a:lnTo>
                <a:pt x="115" y="144"/>
              </a:lnTo>
              <a:lnTo>
                <a:pt x="23" y="22"/>
              </a:lnTo>
              <a:lnTo>
                <a:pt x="177" y="39"/>
              </a:lnTo>
              <a:lnTo>
                <a:pt x="243" y="127"/>
              </a:lnTo>
              <a:lnTo>
                <a:pt x="545" y="173"/>
              </a:lnTo>
              <a:lnTo>
                <a:pt x="663" y="29"/>
              </a:lnTo>
              <a:lnTo>
                <a:pt x="679" y="234"/>
              </a:lnTo>
              <a:lnTo>
                <a:pt x="817" y="10"/>
              </a:lnTo>
              <a:lnTo>
                <a:pt x="909" y="208"/>
              </a:lnTo>
              <a:lnTo>
                <a:pt x="946" y="0"/>
              </a:lnTo>
              <a:lnTo>
                <a:pt x="1060" y="118"/>
              </a:lnTo>
              <a:lnTo>
                <a:pt x="1046" y="5"/>
              </a:lnTo>
              <a:close/>
            </a:path>
          </a:pathLst>
        </a:custGeom>
        <a:solidFill>
          <a:srgbClr val="6600FF"/>
        </a:solidFill>
        <a:ln w="9525" cmpd="sng">
          <a:noFill/>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42</xdr:col>
      <xdr:colOff>0</xdr:colOff>
      <xdr:row>23</xdr:row>
      <xdr:rowOff>0</xdr:rowOff>
    </xdr:from>
    <xdr:to>
      <xdr:col>52</xdr:col>
      <xdr:colOff>0</xdr:colOff>
      <xdr:row>26</xdr:row>
      <xdr:rowOff>0</xdr:rowOff>
    </xdr:to>
    <xdr:sp>
      <xdr:nvSpPr>
        <xdr:cNvPr id="2" name="Rectangle 5"/>
        <xdr:cNvSpPr>
          <a:spLocks/>
        </xdr:cNvSpPr>
      </xdr:nvSpPr>
      <xdr:spPr>
        <a:xfrm>
          <a:off x="2800350" y="1533525"/>
          <a:ext cx="666750" cy="200025"/>
        </a:xfrm>
        <a:prstGeom prst="rect">
          <a:avLst/>
        </a:prstGeom>
        <a:solidFill>
          <a:srgbClr val="C0C0C0"/>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133350</xdr:rowOff>
    </xdr:from>
    <xdr:to>
      <xdr:col>2</xdr:col>
      <xdr:colOff>9525</xdr:colOff>
      <xdr:row>4</xdr:row>
      <xdr:rowOff>180975</xdr:rowOff>
    </xdr:to>
    <xdr:sp>
      <xdr:nvSpPr>
        <xdr:cNvPr id="1" name="Rectangle 5"/>
        <xdr:cNvSpPr>
          <a:spLocks/>
        </xdr:cNvSpPr>
      </xdr:nvSpPr>
      <xdr:spPr>
        <a:xfrm>
          <a:off x="9525" y="133350"/>
          <a:ext cx="1009650" cy="7334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15</xdr:col>
      <xdr:colOff>666750</xdr:colOff>
      <xdr:row>58</xdr:row>
      <xdr:rowOff>114300</xdr:rowOff>
    </xdr:to>
    <xdr:sp>
      <xdr:nvSpPr>
        <xdr:cNvPr id="1" name="ZoneTexte 1"/>
        <xdr:cNvSpPr txBox="1">
          <a:spLocks noChangeArrowheads="1"/>
        </xdr:cNvSpPr>
      </xdr:nvSpPr>
      <xdr:spPr>
        <a:xfrm>
          <a:off x="38100" y="0"/>
          <a:ext cx="10915650" cy="9505950"/>
        </a:xfrm>
        <a:prstGeom prst="rect">
          <a:avLst/>
        </a:prstGeom>
        <a:solidFill>
          <a:srgbClr val="D7E4BD"/>
        </a:solidFill>
        <a:ln w="9525" cmpd="sng">
          <a:solidFill>
            <a:srgbClr val="BCBCBC"/>
          </a:solidFill>
          <a:headEnd type="none"/>
          <a:tailEnd type="none"/>
        </a:ln>
      </xdr:spPr>
      <xdr:txBody>
        <a:bodyPr vertOverflow="clip" wrap="square"/>
        <a:p>
          <a:pPr algn="l">
            <a:defRPr/>
          </a:pPr>
          <a:r>
            <a:rPr lang="en-US" cap="none" sz="1600" b="0" i="0" u="none" baseline="0">
              <a:solidFill>
                <a:srgbClr val="000000"/>
              </a:solidFill>
              <a:latin typeface="Calibri"/>
              <a:ea typeface="Calibri"/>
              <a:cs typeface="Calibri"/>
            </a:rPr>
            <a:t>Le 1/2 Fond au Collège Pierre de Ronsard de Limoges
</a:t>
          </a:r>
          <a:r>
            <a:rPr lang="en-US" cap="none" sz="16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Vous trouverez au travers des différents onglets de ce fichier, la mise en oeuvre de l'activité dans notre collège.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 Les onglets verts sont des fiches destinées à calculer</a:t>
          </a:r>
          <a:r>
            <a:rPr lang="en-US" cap="none" sz="1200" b="0" i="0" u="none" baseline="0">
              <a:solidFill>
                <a:srgbClr val="000000"/>
              </a:solidFill>
              <a:latin typeface="Calibri"/>
              <a:ea typeface="Calibri"/>
              <a:cs typeface="Calibri"/>
            </a:rPr>
            <a:t> des données qui seront utiles pour remplir les fiches d'évaluation (onglets rouges)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Le calculateur de durée définit la note de régularité, il suffit d'abord, de saisir le niveau  (1 ou 2) et la longueur de la piste (</a:t>
          </a:r>
          <a:r>
            <a:rPr lang="en-US" cap="none" sz="1100" b="0" i="0" u="none" baseline="0">
              <a:solidFill>
                <a:srgbClr val="000000"/>
              </a:solidFill>
              <a:latin typeface="Calibri"/>
              <a:ea typeface="Calibri"/>
              <a:cs typeface="Calibri"/>
            </a:rPr>
            <a:t>ici 250m par défaut).
</a:t>
          </a:r>
          <a:r>
            <a:rPr lang="en-US" cap="none" sz="1100" b="0" i="0" u="none" baseline="0">
              <a:solidFill>
                <a:srgbClr val="000000"/>
              </a:solidFill>
              <a:latin typeface="Calibri"/>
              <a:ea typeface="Calibri"/>
              <a:cs typeface="Calibri"/>
            </a:rPr>
            <a:t>  Ensuite il suffit de rentrer les temps depassage, voire la distance parcourue dans le dernier tour entamé. Ce calculateur est issu d'un fichier déjà existant qui   a été modifié et adapté pour notre collège.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Le calculateur 750 et  1000m est plus particulièrement adapté aux pistes de 250m, il calcule de la même manière la note de régularité pour une course de   750 ou de 1000m (4 tours maxi)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 Les onglets rouges sont des fiches destinées à</a:t>
          </a:r>
          <a:r>
            <a:rPr lang="en-US" cap="none" sz="1200" b="0" i="0" u="none" baseline="0">
              <a:solidFill>
                <a:srgbClr val="000000"/>
              </a:solidFill>
              <a:latin typeface="Calibri"/>
              <a:ea typeface="Calibri"/>
              <a:cs typeface="Calibri"/>
            </a:rPr>
            <a:t> calculer la note finale des élèves (évaluation Niveau 1, évaluation Niveau 2). Les élèves doivent faire une performance sur 750 (ou 1000m au niveau 2) et une performance sur 10mn. Après avoir entré le nom des élèves, la note de régularité définie par les calculateurs et la note de progrès (voir fiches d'évaluation dans les onglets jaunes).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 Les onglets bleus sont des fiches indicatives qui peuvent vous servir à construire vos séances.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 Les onglets jaunes, expliquent la méthode d'évaluation.
</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Francis Chaumont Professeur d'EPS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7</xdr:col>
      <xdr:colOff>523875</xdr:colOff>
      <xdr:row>24</xdr:row>
      <xdr:rowOff>76200</xdr:rowOff>
    </xdr:to>
    <xdr:sp>
      <xdr:nvSpPr>
        <xdr:cNvPr id="1" name="ZoneTexte 1"/>
        <xdr:cNvSpPr txBox="1">
          <a:spLocks noChangeArrowheads="1"/>
        </xdr:cNvSpPr>
      </xdr:nvSpPr>
      <xdr:spPr>
        <a:xfrm>
          <a:off x="695325" y="0"/>
          <a:ext cx="8286750" cy="3962400"/>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Calibri"/>
              <a:ea typeface="Calibri"/>
              <a:cs typeface="Calibri"/>
            </a:rPr>
            <a:t>Evaluation terminale
</a:t>
          </a:r>
          <a:r>
            <a:rPr lang="en-US" cap="none" sz="1400" b="1" i="0" u="sng" baseline="0">
              <a:solidFill>
                <a:srgbClr val="000000"/>
              </a:solidFill>
              <a:latin typeface="Calibri"/>
              <a:ea typeface="Calibri"/>
              <a:cs typeface="Calibri"/>
            </a:rPr>
            <a:t>Déroulement de l’évaluation :</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Test réalisé sur piste de 250 mètres)
</a:t>
          </a:r>
          <a:r>
            <a:rPr lang="en-US" cap="none" sz="1400" b="1" i="1" u="none" baseline="0">
              <a:solidFill>
                <a:srgbClr val="000000"/>
              </a:solidFill>
              <a:latin typeface="Calibri"/>
              <a:ea typeface="Calibri"/>
              <a:cs typeface="Calibri"/>
            </a:rPr>
            <a:t>Course 1</a:t>
          </a:r>
          <a:r>
            <a:rPr lang="en-US" cap="none" sz="1400" b="0" i="0" u="none" baseline="0">
              <a:solidFill>
                <a:srgbClr val="000000"/>
              </a:solidFill>
              <a:latin typeface="Calibri"/>
              <a:ea typeface="Calibri"/>
              <a:cs typeface="Calibri"/>
            </a:rPr>
            <a:t> : 750 m.
</a:t>
          </a:r>
          <a:r>
            <a:rPr lang="en-US" cap="none" sz="1400" b="0" i="0" u="none" baseline="0">
              <a:solidFill>
                <a:srgbClr val="000000"/>
              </a:solidFill>
              <a:latin typeface="Calibri"/>
              <a:ea typeface="Calibri"/>
              <a:cs typeface="Calibri"/>
            </a:rPr>
            <a:t>Récupération course lente 5 minutes.
</a:t>
          </a:r>
          <a:r>
            <a:rPr lang="en-US" cap="none" sz="1400" b="1" i="1" u="none" baseline="0">
              <a:solidFill>
                <a:srgbClr val="000000"/>
              </a:solidFill>
              <a:latin typeface="Calibri"/>
              <a:ea typeface="Calibri"/>
              <a:cs typeface="Calibri"/>
            </a:rPr>
            <a:t>Puis course 2</a:t>
          </a:r>
          <a:r>
            <a:rPr lang="en-US" cap="none" sz="1400" b="0" i="0" u="none" baseline="0">
              <a:solidFill>
                <a:srgbClr val="000000"/>
              </a:solidFill>
              <a:latin typeface="Calibri"/>
              <a:ea typeface="Calibri"/>
              <a:cs typeface="Calibri"/>
            </a:rPr>
            <a:t> : 10 minutes course allure « moyenne ».
</a:t>
          </a:r>
          <a:r>
            <a:rPr lang="en-US" cap="none" sz="1400" b="0" i="0" u="none" baseline="0">
              <a:solidFill>
                <a:srgbClr val="000000"/>
              </a:solidFill>
              <a:latin typeface="Calibri"/>
              <a:ea typeface="Calibri"/>
              <a:cs typeface="Calibri"/>
            </a:rPr>
            <a:t>La moitié de la classe fait ses deux courses, l’autre moitié note (voir les fiches d’évaluation).
</a:t>
          </a:r>
          <a:r>
            <a:rPr lang="en-US" cap="none" sz="1400" b="0" i="0" u="none" baseline="0">
              <a:solidFill>
                <a:srgbClr val="000000"/>
              </a:solidFill>
              <a:latin typeface="Calibri"/>
              <a:ea typeface="Calibri"/>
              <a:cs typeface="Calibri"/>
            </a:rPr>
            <a:t>Remarque : difficile de faire passer toute la classe en 1 heure de cours, donc deux solutions :
</a:t>
          </a:r>
          <a:r>
            <a:rPr lang="en-US" cap="none" sz="1400" b="0" i="0" u="none" baseline="0">
              <a:solidFill>
                <a:srgbClr val="000000"/>
              </a:solidFill>
              <a:latin typeface="Calibri"/>
              <a:ea typeface="Calibri"/>
              <a:cs typeface="Calibri"/>
            </a:rPr>
            <a:t>– la première, quand cela est possible, faire l’évaluation sur 2 heures ;
</a:t>
          </a:r>
          <a:r>
            <a:rPr lang="en-US" cap="none" sz="1400" b="0" i="0" u="none" baseline="0">
              <a:solidFill>
                <a:srgbClr val="000000"/>
              </a:solidFill>
              <a:latin typeface="Calibri"/>
              <a:ea typeface="Calibri"/>
              <a:cs typeface="Calibri"/>
            </a:rPr>
            <a:t>– la deuxième, passer un groupe sur 1 heure et l’autre groupe la séance suivante.
</a:t>
          </a:r>
          <a:r>
            <a:rPr lang="en-US" cap="none" sz="2000" b="1" i="1" u="sng" baseline="0">
              <a:solidFill>
                <a:srgbClr val="FF0000"/>
              </a:solidFill>
              <a:latin typeface="Calibri"/>
              <a:ea typeface="Calibri"/>
              <a:cs typeface="Calibri"/>
            </a:rPr>
            <a:t>Performance : 10  points</a:t>
          </a:r>
          <a:r>
            <a:rPr lang="en-US" cap="none" sz="2000" b="1" i="1" u="none" baseline="0">
              <a:solidFill>
                <a:srgbClr val="FF0000"/>
              </a:solidFill>
              <a:latin typeface="Calibri"/>
              <a:ea typeface="Calibri"/>
              <a:cs typeface="Calibri"/>
            </a:rPr>
            <a:t>   </a:t>
          </a:r>
          <a:r>
            <a:rPr lang="en-US" cap="none" sz="2000" b="0" i="0" u="none" baseline="0">
              <a:solidFill>
                <a:srgbClr val="FF0000"/>
              </a:solidFill>
              <a:latin typeface="Calibri"/>
              <a:ea typeface="Calibri"/>
              <a:cs typeface="Calibri"/>
            </a:rPr>
            <a:t>
</a:t>
          </a:r>
          <a:r>
            <a:rPr lang="en-US" cap="none" sz="1400" b="0" i="1" u="none" baseline="0">
              <a:solidFill>
                <a:srgbClr val="000000"/>
              </a:solidFill>
              <a:latin typeface="Calibri"/>
              <a:ea typeface="Calibri"/>
              <a:cs typeface="Calibri"/>
            </a:rPr>
            <a:t>                750 m  </a:t>
          </a:r>
          <a:r>
            <a:rPr lang="en-US" cap="none" sz="1400" b="0" i="0" u="none" baseline="0">
              <a:solidFill>
                <a:srgbClr val="000000"/>
              </a:solidFill>
              <a:latin typeface="Calibri"/>
              <a:ea typeface="Calibri"/>
              <a:cs typeface="Calibri"/>
            </a:rPr>
            <a:t>
</a:t>
          </a:r>
          <a:r>
            <a:rPr lang="en-US" cap="none" sz="1400" b="0" i="1" u="none" baseline="0">
              <a:solidFill>
                <a:srgbClr val="000000"/>
              </a:solidFill>
              <a:latin typeface="Calibri"/>
              <a:ea typeface="Calibri"/>
              <a:cs typeface="Calibri"/>
            </a:rPr>
            <a:t>                                                                                                     Cf. Barème</a:t>
          </a:r>
          <a:r>
            <a:rPr lang="en-US" cap="none" sz="1400" b="0" i="0" u="none" baseline="0">
              <a:solidFill>
                <a:srgbClr val="000000"/>
              </a:solidFill>
              <a:latin typeface="Calibri"/>
              <a:ea typeface="Calibri"/>
              <a:cs typeface="Calibri"/>
            </a:rPr>
            <a:t>
</a:t>
          </a:r>
          <a:r>
            <a:rPr lang="en-US" cap="none" sz="1400" b="0" i="1" u="none" baseline="0">
              <a:solidFill>
                <a:srgbClr val="000000"/>
              </a:solidFill>
              <a:latin typeface="Calibri"/>
              <a:ea typeface="Calibri"/>
              <a:cs typeface="Calibri"/>
            </a:rPr>
            <a:t>                Course de durée (10 minutes)</a:t>
          </a:r>
          <a:r>
            <a:rPr lang="en-US" cap="none" sz="1400" b="0" i="0" u="none" baseline="0">
              <a:solidFill>
                <a:srgbClr val="000000"/>
              </a:solidFill>
              <a:latin typeface="Calibri"/>
              <a:ea typeface="Calibri"/>
              <a:cs typeface="Calibri"/>
            </a:rPr>
            <a:t>
</a:t>
          </a:r>
          <a:r>
            <a:rPr lang="en-US" cap="none" sz="1400" b="0" i="1"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000" b="1" i="1" u="sng" baseline="0">
              <a:solidFill>
                <a:srgbClr val="FF0000"/>
              </a:solidFill>
              <a:latin typeface="Calibri"/>
              <a:ea typeface="Calibri"/>
              <a:cs typeface="Calibri"/>
            </a:rPr>
            <a:t>Régularité : 10 points</a:t>
          </a:r>
          <a:r>
            <a:rPr lang="en-US" cap="none" sz="2000" b="1" i="1" u="none" baseline="0">
              <a:solidFill>
                <a:srgbClr val="FF0000"/>
              </a:solidFill>
              <a:latin typeface="Calibri"/>
              <a:ea typeface="Calibri"/>
              <a:cs typeface="Calibri"/>
            </a:rPr>
            <a:t>  
</a:t>
          </a:r>
          <a:r>
            <a:rPr lang="en-US" cap="none" sz="1400" b="1" i="0" u="none" baseline="0">
              <a:solidFill>
                <a:srgbClr val="000000"/>
              </a:solidFill>
              <a:latin typeface="Calibri"/>
              <a:ea typeface="Calibri"/>
              <a:cs typeface="Calibri"/>
            </a:rPr>
            <a:t>1-  Barème de régularité pour la couse de durée</a:t>
          </a:r>
          <a:r>
            <a:rPr lang="en-US" cap="none" sz="1400" b="0" i="0" u="none" baseline="0">
              <a:solidFill>
                <a:srgbClr val="000000"/>
              </a:solidFill>
              <a:latin typeface="Calibri"/>
              <a:ea typeface="Calibri"/>
              <a:cs typeface="Calibri"/>
            </a:rPr>
            <a:t>
</a:t>
          </a:r>
        </a:p>
      </xdr:txBody>
    </xdr:sp>
    <xdr:clientData/>
  </xdr:twoCellAnchor>
  <xdr:twoCellAnchor>
    <xdr:from>
      <xdr:col>1</xdr:col>
      <xdr:colOff>0</xdr:colOff>
      <xdr:row>39</xdr:row>
      <xdr:rowOff>66675</xdr:rowOff>
    </xdr:from>
    <xdr:to>
      <xdr:col>6</xdr:col>
      <xdr:colOff>666750</xdr:colOff>
      <xdr:row>48</xdr:row>
      <xdr:rowOff>95250</xdr:rowOff>
    </xdr:to>
    <xdr:sp>
      <xdr:nvSpPr>
        <xdr:cNvPr id="2" name="ZoneTexte 2"/>
        <xdr:cNvSpPr txBox="1">
          <a:spLocks noChangeArrowheads="1"/>
        </xdr:cNvSpPr>
      </xdr:nvSpPr>
      <xdr:spPr>
        <a:xfrm>
          <a:off x="685800" y="7286625"/>
          <a:ext cx="7753350" cy="14859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Temps moyen aux 250 m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Temps mis en secondes jusqu’à l'avant dernier tour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Nombre de tours pris en compte
</a:t>
          </a:r>
          <a:r>
            <a:rPr lang="en-US" cap="none" sz="1400" b="1" i="0" u="none" baseline="0">
              <a:solidFill>
                <a:srgbClr val="000000"/>
              </a:solidFill>
              <a:latin typeface="Calibri"/>
              <a:ea typeface="Calibri"/>
              <a:cs typeface="Calibri"/>
            </a:rPr>
            <a:t>Note de régularité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                 Total des points              .
</a:t>
          </a:r>
          <a:r>
            <a:rPr lang="en-US" cap="none" sz="1400" b="0" i="0" u="none" baseline="0">
              <a:solidFill>
                <a:srgbClr val="000000"/>
              </a:solidFill>
              <a:latin typeface="Calibri"/>
              <a:ea typeface="Calibri"/>
              <a:cs typeface="Calibri"/>
            </a:rPr>
            <a:t>                                                   Nombre de tours pris en compte
</a:t>
          </a:r>
          <a:r>
            <a:rPr lang="en-US" cap="none" sz="11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Barème de régularité pour la couse allure VMA  750 m </a:t>
          </a:r>
          <a:r>
            <a:rPr lang="en-US" cap="none" sz="1400" b="0" i="0" u="none" baseline="0">
              <a:solidFill>
                <a:srgbClr val="000000"/>
              </a:solidFill>
              <a:latin typeface="Calibri"/>
              <a:ea typeface="Calibri"/>
              <a:cs typeface="Calibri"/>
            </a:rPr>
            <a:t>
</a:t>
          </a:r>
        </a:p>
      </xdr:txBody>
    </xdr:sp>
    <xdr:clientData/>
  </xdr:twoCellAnchor>
  <xdr:twoCellAnchor>
    <xdr:from>
      <xdr:col>1</xdr:col>
      <xdr:colOff>9525</xdr:colOff>
      <xdr:row>61</xdr:row>
      <xdr:rowOff>142875</xdr:rowOff>
    </xdr:from>
    <xdr:to>
      <xdr:col>7</xdr:col>
      <xdr:colOff>28575</xdr:colOff>
      <xdr:row>76</xdr:row>
      <xdr:rowOff>114300</xdr:rowOff>
    </xdr:to>
    <xdr:sp>
      <xdr:nvSpPr>
        <xdr:cNvPr id="3" name="ZoneTexte 3"/>
        <xdr:cNvSpPr txBox="1">
          <a:spLocks noChangeArrowheads="1"/>
        </xdr:cNvSpPr>
      </xdr:nvSpPr>
      <xdr:spPr>
        <a:xfrm>
          <a:off x="695325" y="11849100"/>
          <a:ext cx="7791450" cy="24003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Temps moyen aux 250 m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Temps mis en secondes sur 750m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3
</a:t>
          </a:r>
          <a:r>
            <a:rPr lang="en-US" cap="none" sz="1400" b="1" i="0" u="none" baseline="0">
              <a:solidFill>
                <a:srgbClr val="000000"/>
              </a:solidFill>
              <a:latin typeface="Calibri"/>
              <a:ea typeface="Calibri"/>
              <a:cs typeface="Calibri"/>
            </a:rPr>
            <a:t>Note de régularité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Total des points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3
</a:t>
          </a:r>
          <a:r>
            <a:rPr lang="en-US" cap="none" sz="1400" b="1" i="0" u="none" baseline="0">
              <a:solidFill>
                <a:srgbClr val="FF0000"/>
              </a:solidFill>
              <a:latin typeface="Calibri"/>
              <a:ea typeface="Calibri"/>
              <a:cs typeface="Calibri"/>
            </a:rPr>
            <a:t>Note de régularité = </a:t>
          </a:r>
          <a:r>
            <a:rPr lang="en-US" cap="none" sz="1400" b="1" i="0" u="sng" baseline="0">
              <a:solidFill>
                <a:srgbClr val="FF0000"/>
              </a:solidFill>
              <a:latin typeface="Calibri"/>
              <a:ea typeface="Calibri"/>
              <a:cs typeface="Calibri"/>
            </a:rPr>
            <a:t>couse de durée +  couse allure VMA  750 m</a:t>
          </a:r>
          <a:r>
            <a:rPr lang="en-US" cap="none" sz="1400" b="1"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                                                                       2</a:t>
          </a:r>
          <a:r>
            <a:rPr lang="en-US" cap="none" sz="1400" b="0" i="0" u="none" baseline="0">
              <a:solidFill>
                <a:srgbClr val="FF0000"/>
              </a:solidFill>
              <a:latin typeface="Calibri"/>
              <a:ea typeface="Calibri"/>
              <a:cs typeface="Calibri"/>
            </a:rPr>
            <a:t>
</a:t>
          </a:r>
          <a:r>
            <a:rPr lang="en-US" cap="none" sz="1200" b="1" i="1"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2000" b="1" i="1" u="sng" baseline="0">
              <a:solidFill>
                <a:srgbClr val="FF0000"/>
              </a:solidFill>
              <a:latin typeface="Calibri"/>
              <a:ea typeface="Calibri"/>
              <a:cs typeface="Calibri"/>
            </a:rPr>
            <a:t>Savoirs d’accompagnement : 10 points
</a:t>
          </a:r>
          <a:r>
            <a:rPr lang="en-US" cap="none" sz="1600" b="0" i="0" u="none" baseline="0">
              <a:solidFill>
                <a:srgbClr val="FF0000"/>
              </a:solidFill>
              <a:latin typeface="Calibri"/>
              <a:ea typeface="Calibri"/>
              <a:cs typeface="Calibri"/>
            </a:rPr>
            <a:t>
</a:t>
          </a:r>
          <a:r>
            <a:rPr lang="en-US" cap="none" sz="1400" b="1" i="0" u="none" baseline="0">
              <a:solidFill>
                <a:srgbClr val="000000"/>
              </a:solidFill>
              <a:latin typeface="Calibri"/>
              <a:ea typeface="Calibri"/>
              <a:cs typeface="Calibri"/>
            </a:rPr>
            <a:t>1-  Projet de course sur 4 points</a:t>
          </a:r>
          <a:r>
            <a:rPr lang="en-US" cap="none" sz="1400" b="0" i="0" u="none" baseline="0">
              <a:solidFill>
                <a:srgbClr val="000000"/>
              </a:solidFill>
              <a:latin typeface="Calibri"/>
              <a:ea typeface="Calibri"/>
              <a:cs typeface="Calibri"/>
            </a:rPr>
            <a:t>
</a:t>
          </a:r>
        </a:p>
      </xdr:txBody>
    </xdr:sp>
    <xdr:clientData/>
  </xdr:twoCellAnchor>
  <xdr:twoCellAnchor>
    <xdr:from>
      <xdr:col>0</xdr:col>
      <xdr:colOff>676275</xdr:colOff>
      <xdr:row>92</xdr:row>
      <xdr:rowOff>85725</xdr:rowOff>
    </xdr:from>
    <xdr:to>
      <xdr:col>6</xdr:col>
      <xdr:colOff>9525</xdr:colOff>
      <xdr:row>94</xdr:row>
      <xdr:rowOff>114300</xdr:rowOff>
    </xdr:to>
    <xdr:sp>
      <xdr:nvSpPr>
        <xdr:cNvPr id="4" name="ZoneTexte 4"/>
        <xdr:cNvSpPr txBox="1">
          <a:spLocks noChangeArrowheads="1"/>
        </xdr:cNvSpPr>
      </xdr:nvSpPr>
      <xdr:spPr>
        <a:xfrm>
          <a:off x="676275" y="17411700"/>
          <a:ext cx="7105650" cy="35242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2- Participation et progrès sur 6 points</a:t>
          </a:r>
          <a:r>
            <a:rPr lang="en-US" cap="none" sz="14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7</xdr:col>
      <xdr:colOff>314325</xdr:colOff>
      <xdr:row>25</xdr:row>
      <xdr:rowOff>152400</xdr:rowOff>
    </xdr:to>
    <xdr:sp>
      <xdr:nvSpPr>
        <xdr:cNvPr id="1" name="ZoneTexte 1"/>
        <xdr:cNvSpPr txBox="1">
          <a:spLocks noChangeArrowheads="1"/>
        </xdr:cNvSpPr>
      </xdr:nvSpPr>
      <xdr:spPr>
        <a:xfrm>
          <a:off x="685800" y="0"/>
          <a:ext cx="8210550" cy="4200525"/>
        </a:xfrm>
        <a:prstGeom prst="rect">
          <a:avLst/>
        </a:prstGeom>
        <a:solidFill>
          <a:srgbClr val="FFFFFF"/>
        </a:solidFill>
        <a:ln w="9525" cmpd="sng">
          <a:noFill/>
        </a:ln>
      </xdr:spPr>
      <xdr:txBody>
        <a:bodyPr vertOverflow="clip" wrap="square"/>
        <a:p>
          <a:pPr algn="l">
            <a:defRPr/>
          </a:pPr>
          <a:r>
            <a:rPr lang="en-US" cap="none" sz="2000" b="0" i="0" u="none" baseline="0">
              <a:solidFill>
                <a:srgbClr val="000000"/>
              </a:solidFill>
              <a:latin typeface="Calibri"/>
              <a:ea typeface="Calibri"/>
              <a:cs typeface="Calibri"/>
            </a:rPr>
            <a:t>Evaluation terminale
</a:t>
          </a:r>
          <a:r>
            <a:rPr lang="en-US" cap="none" sz="2000" b="0" i="0" u="none" baseline="0">
              <a:solidFill>
                <a:srgbClr val="000000"/>
              </a:solidFill>
              <a:latin typeface="Calibri"/>
              <a:ea typeface="Calibri"/>
              <a:cs typeface="Calibri"/>
            </a:rPr>
            <a:t>
</a:t>
          </a:r>
          <a:r>
            <a:rPr lang="en-US" cap="none" sz="1400" b="1" i="0" u="sng" baseline="0">
              <a:solidFill>
                <a:srgbClr val="000000"/>
              </a:solidFill>
              <a:latin typeface="Calibri"/>
              <a:ea typeface="Calibri"/>
              <a:cs typeface="Calibri"/>
            </a:rPr>
            <a:t>Déroulement de l’évaluation :</a:t>
          </a:r>
          <a:r>
            <a:rPr lang="en-US" cap="none" sz="1400" b="1"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Test réalisé sur piste de 250 mètres)
</a:t>
          </a:r>
          <a:r>
            <a:rPr lang="en-US" cap="none" sz="1400" b="1" i="1" u="none" baseline="0">
              <a:solidFill>
                <a:srgbClr val="000000"/>
              </a:solidFill>
              <a:latin typeface="Calibri"/>
              <a:ea typeface="Calibri"/>
              <a:cs typeface="Calibri"/>
            </a:rPr>
            <a:t>Course 1</a:t>
          </a:r>
          <a:r>
            <a:rPr lang="en-US" cap="none" sz="1400" b="0" i="0" u="none" baseline="0">
              <a:solidFill>
                <a:srgbClr val="000000"/>
              </a:solidFill>
              <a:latin typeface="Calibri"/>
              <a:ea typeface="Calibri"/>
              <a:cs typeface="Calibri"/>
            </a:rPr>
            <a:t> : 1000 m.
</a:t>
          </a:r>
          <a:r>
            <a:rPr lang="en-US" cap="none" sz="1400" b="0" i="0" u="none" baseline="0">
              <a:solidFill>
                <a:srgbClr val="000000"/>
              </a:solidFill>
              <a:latin typeface="Calibri"/>
              <a:ea typeface="Calibri"/>
              <a:cs typeface="Calibri"/>
            </a:rPr>
            <a:t>Récupération course lente 5 minutes.
</a:t>
          </a:r>
          <a:r>
            <a:rPr lang="en-US" cap="none" sz="1400" b="1" i="1" u="none" baseline="0">
              <a:solidFill>
                <a:srgbClr val="000000"/>
              </a:solidFill>
              <a:latin typeface="Calibri"/>
              <a:ea typeface="Calibri"/>
              <a:cs typeface="Calibri"/>
            </a:rPr>
            <a:t>Puis course 2</a:t>
          </a:r>
          <a:r>
            <a:rPr lang="en-US" cap="none" sz="1400" b="0" i="0" u="none" baseline="0">
              <a:solidFill>
                <a:srgbClr val="000000"/>
              </a:solidFill>
              <a:latin typeface="Calibri"/>
              <a:ea typeface="Calibri"/>
              <a:cs typeface="Calibri"/>
            </a:rPr>
            <a:t> : 10 minutes course allure « moyenne ».
</a:t>
          </a:r>
          <a:r>
            <a:rPr lang="en-US" cap="none" sz="1400" b="0" i="0" u="none" baseline="0">
              <a:solidFill>
                <a:srgbClr val="000000"/>
              </a:solidFill>
              <a:latin typeface="Calibri"/>
              <a:ea typeface="Calibri"/>
              <a:cs typeface="Calibri"/>
            </a:rPr>
            <a:t>La moitié de la classe fait ses deux courses, l’autre moitié note (voir les fiches d’évaluation).
</a:t>
          </a:r>
          <a:r>
            <a:rPr lang="en-US" cap="none" sz="1400" b="0" i="0" u="none" baseline="0">
              <a:solidFill>
                <a:srgbClr val="000000"/>
              </a:solidFill>
              <a:latin typeface="Calibri"/>
              <a:ea typeface="Calibri"/>
              <a:cs typeface="Calibri"/>
            </a:rPr>
            <a:t>Remarque : difficile de faire passer toute la classe en 1 heure de cours, donc deux solutions :
</a:t>
          </a:r>
          <a:r>
            <a:rPr lang="en-US" cap="none" sz="1400" b="0" i="0" u="none" baseline="0">
              <a:solidFill>
                <a:srgbClr val="000000"/>
              </a:solidFill>
              <a:latin typeface="Calibri"/>
              <a:ea typeface="Calibri"/>
              <a:cs typeface="Calibri"/>
            </a:rPr>
            <a:t>– la première, quand cela est possible, faire l’évaluation sur 2 heures ;
</a:t>
          </a:r>
          <a:r>
            <a:rPr lang="en-US" cap="none" sz="1400" b="0" i="0" u="none" baseline="0">
              <a:solidFill>
                <a:srgbClr val="000000"/>
              </a:solidFill>
              <a:latin typeface="Calibri"/>
              <a:ea typeface="Calibri"/>
              <a:cs typeface="Calibri"/>
            </a:rPr>
            <a:t>– la deuxième, passer un groupe sur 1 heure et l’autre groupe la séance suivante.
</a:t>
          </a:r>
          <a:r>
            <a:rPr lang="en-US" cap="none" sz="2000" b="1" i="1" u="sng" baseline="0">
              <a:solidFill>
                <a:srgbClr val="FF0000"/>
              </a:solidFill>
              <a:latin typeface="Calibri"/>
              <a:ea typeface="Calibri"/>
              <a:cs typeface="Calibri"/>
            </a:rPr>
            <a:t>Performance : 10  points</a:t>
          </a:r>
          <a:r>
            <a:rPr lang="en-US" cap="none" sz="2000" b="1" i="1" u="none" baseline="0">
              <a:solidFill>
                <a:srgbClr val="FF0000"/>
              </a:solidFill>
              <a:latin typeface="Calibri"/>
              <a:ea typeface="Calibri"/>
              <a:cs typeface="Calibri"/>
            </a:rPr>
            <a:t>   </a:t>
          </a:r>
          <a:r>
            <a:rPr lang="en-US" cap="none" sz="2000" b="0" i="0" u="none" baseline="0">
              <a:solidFill>
                <a:srgbClr val="FF0000"/>
              </a:solidFill>
              <a:latin typeface="Calibri"/>
              <a:ea typeface="Calibri"/>
              <a:cs typeface="Calibri"/>
            </a:rPr>
            <a:t>
</a:t>
          </a:r>
          <a:r>
            <a:rPr lang="en-US" cap="none" sz="1400" b="0" i="1" u="none" baseline="0">
              <a:solidFill>
                <a:srgbClr val="000000"/>
              </a:solidFill>
              <a:latin typeface="Calibri"/>
              <a:ea typeface="Calibri"/>
              <a:cs typeface="Calibri"/>
            </a:rPr>
            <a:t>                  1000 m  </a:t>
          </a:r>
          <a:r>
            <a:rPr lang="en-US" cap="none" sz="1400" b="0" i="0" u="none" baseline="0">
              <a:solidFill>
                <a:srgbClr val="000000"/>
              </a:solidFill>
              <a:latin typeface="Calibri"/>
              <a:ea typeface="Calibri"/>
              <a:cs typeface="Calibri"/>
            </a:rPr>
            <a:t>
</a:t>
          </a:r>
          <a:r>
            <a:rPr lang="en-US" cap="none" sz="1400" b="0" i="1" u="none" baseline="0">
              <a:solidFill>
                <a:srgbClr val="000000"/>
              </a:solidFill>
              <a:latin typeface="Calibri"/>
              <a:ea typeface="Calibri"/>
              <a:cs typeface="Calibri"/>
            </a:rPr>
            <a:t>                                                                                              Cf. Barème</a:t>
          </a:r>
          <a:r>
            <a:rPr lang="en-US" cap="none" sz="1400" b="0" i="0" u="none" baseline="0">
              <a:solidFill>
                <a:srgbClr val="000000"/>
              </a:solidFill>
              <a:latin typeface="Calibri"/>
              <a:ea typeface="Calibri"/>
              <a:cs typeface="Calibri"/>
            </a:rPr>
            <a:t>
</a:t>
          </a:r>
          <a:r>
            <a:rPr lang="en-US" cap="none" sz="1400" b="0" i="1" u="none" baseline="0">
              <a:solidFill>
                <a:srgbClr val="000000"/>
              </a:solidFill>
              <a:latin typeface="Calibri"/>
              <a:ea typeface="Calibri"/>
              <a:cs typeface="Calibri"/>
            </a:rPr>
            <a:t>                 Course de durée (10 minutes)</a:t>
          </a:r>
          <a:r>
            <a:rPr lang="en-US" cap="none" sz="1400" b="0" i="0" u="none" baseline="0">
              <a:solidFill>
                <a:srgbClr val="000000"/>
              </a:solidFill>
              <a:latin typeface="Calibri"/>
              <a:ea typeface="Calibri"/>
              <a:cs typeface="Calibri"/>
            </a:rPr>
            <a:t>
</a:t>
          </a:r>
          <a:r>
            <a:rPr lang="en-US" cap="none" sz="1400" b="0" i="1"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a:t>
          </a:r>
          <a:r>
            <a:rPr lang="en-US" cap="none" sz="2000" b="1" i="1" u="sng" baseline="0">
              <a:solidFill>
                <a:srgbClr val="FF0000"/>
              </a:solidFill>
              <a:latin typeface="Calibri"/>
              <a:ea typeface="Calibri"/>
              <a:cs typeface="Calibri"/>
            </a:rPr>
            <a:t>Régularité : 10 points</a:t>
          </a:r>
          <a:r>
            <a:rPr lang="en-US" cap="none" sz="2000" b="1" i="1" u="none" baseline="0">
              <a:solidFill>
                <a:srgbClr val="FF0000"/>
              </a:solidFill>
              <a:latin typeface="Calibri"/>
              <a:ea typeface="Calibri"/>
              <a:cs typeface="Calibri"/>
            </a:rPr>
            <a:t>  </a:t>
          </a:r>
          <a:r>
            <a:rPr lang="en-US" cap="none" sz="2000" b="0" i="0" u="none" baseline="0">
              <a:solidFill>
                <a:srgbClr val="FF0000"/>
              </a:solidFill>
              <a:latin typeface="Calibri"/>
              <a:ea typeface="Calibri"/>
              <a:cs typeface="Calibri"/>
            </a:rPr>
            <a:t>
</a:t>
          </a:r>
          <a:r>
            <a:rPr lang="en-US" cap="none" sz="1400" b="1" i="0" u="none" baseline="0">
              <a:solidFill>
                <a:srgbClr val="000000"/>
              </a:solidFill>
              <a:latin typeface="Calibri"/>
              <a:ea typeface="Calibri"/>
              <a:cs typeface="Calibri"/>
            </a:rPr>
            <a:t>1- Barème de régularité pour la couse de durée</a:t>
          </a:r>
          <a:r>
            <a:rPr lang="en-US" cap="none" sz="1400" b="0" i="0" u="none" baseline="0">
              <a:solidFill>
                <a:srgbClr val="000000"/>
              </a:solidFill>
              <a:latin typeface="Calibri"/>
              <a:ea typeface="Calibri"/>
              <a:cs typeface="Calibri"/>
            </a:rPr>
            <a:t>
</a:t>
          </a:r>
        </a:p>
      </xdr:txBody>
    </xdr:sp>
    <xdr:clientData/>
  </xdr:twoCellAnchor>
  <xdr:twoCellAnchor>
    <xdr:from>
      <xdr:col>0</xdr:col>
      <xdr:colOff>676275</xdr:colOff>
      <xdr:row>39</xdr:row>
      <xdr:rowOff>142875</xdr:rowOff>
    </xdr:from>
    <xdr:to>
      <xdr:col>6</xdr:col>
      <xdr:colOff>647700</xdr:colOff>
      <xdr:row>50</xdr:row>
      <xdr:rowOff>142875</xdr:rowOff>
    </xdr:to>
    <xdr:sp>
      <xdr:nvSpPr>
        <xdr:cNvPr id="2" name="ZoneTexte 2"/>
        <xdr:cNvSpPr txBox="1">
          <a:spLocks noChangeArrowheads="1"/>
        </xdr:cNvSpPr>
      </xdr:nvSpPr>
      <xdr:spPr>
        <a:xfrm>
          <a:off x="676275" y="7381875"/>
          <a:ext cx="7867650" cy="1781175"/>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Temps moyen aux 250 m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Temps mis en secondes jusqu’à l'avant dernier tour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Nombre de tours pris en compte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Note de régularité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 Total des points                 .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Nombre de tours pris en compte
</a:t>
          </a:r>
          <a:r>
            <a:rPr lang="en-US" cap="none" sz="1400" b="0"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2-  Barème de régularité pour la couse allure VMA  1000 m </a:t>
          </a:r>
          <a:r>
            <a:rPr lang="en-US" cap="none" sz="1400" b="0" i="0" u="none" baseline="0">
              <a:solidFill>
                <a:srgbClr val="000000"/>
              </a:solidFill>
              <a:latin typeface="Calibri"/>
              <a:ea typeface="Calibri"/>
              <a:cs typeface="Calibri"/>
            </a:rPr>
            <a:t>
</a:t>
          </a:r>
        </a:p>
      </xdr:txBody>
    </xdr:sp>
    <xdr:clientData/>
  </xdr:twoCellAnchor>
  <xdr:twoCellAnchor>
    <xdr:from>
      <xdr:col>0</xdr:col>
      <xdr:colOff>657225</xdr:colOff>
      <xdr:row>64</xdr:row>
      <xdr:rowOff>95250</xdr:rowOff>
    </xdr:from>
    <xdr:to>
      <xdr:col>6</xdr:col>
      <xdr:colOff>619125</xdr:colOff>
      <xdr:row>74</xdr:row>
      <xdr:rowOff>114300</xdr:rowOff>
    </xdr:to>
    <xdr:sp>
      <xdr:nvSpPr>
        <xdr:cNvPr id="3" name="ZoneTexte 3"/>
        <xdr:cNvSpPr txBox="1">
          <a:spLocks noChangeArrowheads="1"/>
        </xdr:cNvSpPr>
      </xdr:nvSpPr>
      <xdr:spPr>
        <a:xfrm>
          <a:off x="657225" y="12306300"/>
          <a:ext cx="7858125" cy="163830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Temps moyen aux 250 m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Temps mis en secondes sur 1000m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3
</a:t>
          </a:r>
          <a:r>
            <a:rPr lang="en-US" cap="none" sz="1400" b="1" i="0" u="none" baseline="0">
              <a:solidFill>
                <a:srgbClr val="000000"/>
              </a:solidFill>
              <a:latin typeface="Calibri"/>
              <a:ea typeface="Calibri"/>
              <a:cs typeface="Calibri"/>
            </a:rPr>
            <a:t>Note de régularité </a:t>
          </a:r>
          <a:r>
            <a:rPr lang="en-US" cap="none" sz="1400" b="0" i="0" u="none" baseline="0">
              <a:solidFill>
                <a:srgbClr val="000000"/>
              </a:solidFill>
              <a:latin typeface="Calibri"/>
              <a:ea typeface="Calibri"/>
              <a:cs typeface="Calibri"/>
            </a:rPr>
            <a:t>=   </a:t>
          </a:r>
          <a:r>
            <a:rPr lang="en-US" cap="none" sz="1400" b="0" i="0" u="sng" baseline="0">
              <a:solidFill>
                <a:srgbClr val="000000"/>
              </a:solidFill>
              <a:latin typeface="Calibri"/>
              <a:ea typeface="Calibri"/>
              <a:cs typeface="Calibri"/>
            </a:rPr>
            <a:t>Total des points </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  3
</a:t>
          </a:r>
          <a:r>
            <a:rPr lang="en-US" cap="none" sz="1400" b="1" i="0" u="none" baseline="0">
              <a:solidFill>
                <a:srgbClr val="FF0000"/>
              </a:solidFill>
              <a:latin typeface="Calibri"/>
              <a:ea typeface="Calibri"/>
              <a:cs typeface="Calibri"/>
            </a:rPr>
            <a:t>Note de régularité = </a:t>
          </a:r>
          <a:r>
            <a:rPr lang="en-US" cap="none" sz="1400" b="1" i="0" u="sng" baseline="0">
              <a:solidFill>
                <a:srgbClr val="FF0000"/>
              </a:solidFill>
              <a:latin typeface="Calibri"/>
              <a:ea typeface="Calibri"/>
              <a:cs typeface="Calibri"/>
            </a:rPr>
            <a:t>couse de durée +  couse allure VMA  1000 m</a:t>
          </a:r>
          <a:r>
            <a:rPr lang="en-US" cap="none" sz="1400" b="1"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   2</a:t>
          </a:r>
          <a:r>
            <a:rPr lang="en-US" cap="none" sz="1400" b="0" i="0" u="none" baseline="0">
              <a:solidFill>
                <a:srgbClr val="FF0000"/>
              </a:solidFill>
              <a:latin typeface="Calibri"/>
              <a:ea typeface="Calibri"/>
              <a:cs typeface="Calibri"/>
            </a:rPr>
            <a:t>
</a:t>
          </a:r>
          <a:r>
            <a:rPr lang="en-US" cap="none" sz="1100" b="1" i="1" u="none" baseline="0">
              <a:solidFill>
                <a:srgbClr val="000000"/>
              </a:solidFill>
              <a:latin typeface="Calibri"/>
              <a:ea typeface="Calibri"/>
              <a:cs typeface="Calibri"/>
            </a:rPr>
            <a:t> </a:t>
          </a:r>
        </a:p>
      </xdr:txBody>
    </xdr:sp>
    <xdr:clientData/>
  </xdr:twoCellAnchor>
  <xdr:twoCellAnchor>
    <xdr:from>
      <xdr:col>1</xdr:col>
      <xdr:colOff>19050</xdr:colOff>
      <xdr:row>99</xdr:row>
      <xdr:rowOff>19050</xdr:rowOff>
    </xdr:from>
    <xdr:to>
      <xdr:col>5</xdr:col>
      <xdr:colOff>9525</xdr:colOff>
      <xdr:row>100</xdr:row>
      <xdr:rowOff>142875</xdr:rowOff>
    </xdr:to>
    <xdr:sp>
      <xdr:nvSpPr>
        <xdr:cNvPr id="4" name="ZoneTexte 4"/>
        <xdr:cNvSpPr txBox="1">
          <a:spLocks noChangeArrowheads="1"/>
        </xdr:cNvSpPr>
      </xdr:nvSpPr>
      <xdr:spPr>
        <a:xfrm>
          <a:off x="704850" y="18488025"/>
          <a:ext cx="4867275" cy="285750"/>
        </a:xfrm>
        <a:prstGeom prst="rect">
          <a:avLst/>
        </a:prstGeom>
        <a:solidFill>
          <a:srgbClr val="FFFFFF"/>
        </a:solidFill>
        <a:ln w="9525" cmpd="sng">
          <a:noFill/>
        </a:ln>
      </xdr:spPr>
      <xdr:txBody>
        <a:bodyPr vertOverflow="clip" wrap="square"/>
        <a:p>
          <a:pPr algn="l">
            <a:defRPr/>
          </a:pPr>
          <a:r>
            <a:rPr lang="en-US" cap="none" sz="1400" b="1" i="0" u="none" baseline="0">
              <a:solidFill>
                <a:srgbClr val="000000"/>
              </a:solidFill>
              <a:latin typeface="Calibri"/>
              <a:ea typeface="Calibri"/>
              <a:cs typeface="Calibri"/>
            </a:rPr>
            <a:t>2-  Participation et progrès sur 4 points</a:t>
          </a:r>
          <a:r>
            <a:rPr lang="en-US" cap="none" sz="1400" b="0" i="0" u="none" baseline="0">
              <a:solidFill>
                <a:srgbClr val="000000"/>
              </a:solidFill>
              <a:latin typeface="Calibri"/>
              <a:ea typeface="Calibri"/>
              <a:cs typeface="Calibri"/>
            </a:rPr>
            <a:t>
</a:t>
          </a:r>
        </a:p>
      </xdr:txBody>
    </xdr:sp>
    <xdr:clientData/>
  </xdr:twoCellAnchor>
  <xdr:twoCellAnchor>
    <xdr:from>
      <xdr:col>0</xdr:col>
      <xdr:colOff>628650</xdr:colOff>
      <xdr:row>78</xdr:row>
      <xdr:rowOff>95250</xdr:rowOff>
    </xdr:from>
    <xdr:to>
      <xdr:col>6</xdr:col>
      <xdr:colOff>571500</xdr:colOff>
      <xdr:row>84</xdr:row>
      <xdr:rowOff>66675</xdr:rowOff>
    </xdr:to>
    <xdr:sp>
      <xdr:nvSpPr>
        <xdr:cNvPr id="5" name="ZoneTexte 5"/>
        <xdr:cNvSpPr txBox="1">
          <a:spLocks noChangeArrowheads="1"/>
        </xdr:cNvSpPr>
      </xdr:nvSpPr>
      <xdr:spPr>
        <a:xfrm>
          <a:off x="628650" y="14573250"/>
          <a:ext cx="7839075" cy="942975"/>
        </a:xfrm>
        <a:prstGeom prst="rect">
          <a:avLst/>
        </a:prstGeom>
        <a:solidFill>
          <a:srgbClr val="FFFFFF"/>
        </a:solidFill>
        <a:ln w="9525" cmpd="sng">
          <a:noFill/>
        </a:ln>
      </xdr:spPr>
      <xdr:txBody>
        <a:bodyPr vertOverflow="clip" wrap="square"/>
        <a:p>
          <a:pPr algn="l">
            <a:defRPr/>
          </a:pPr>
          <a:r>
            <a:rPr lang="en-US" cap="none" sz="1800" b="1" i="1" u="sng" baseline="0">
              <a:solidFill>
                <a:srgbClr val="FF0000"/>
              </a:solidFill>
              <a:latin typeface="Calibri"/>
              <a:ea typeface="Calibri"/>
              <a:cs typeface="Calibri"/>
            </a:rPr>
            <a:t>Savoirs d’accompagnement : 10 points</a:t>
          </a:r>
          <a:r>
            <a:rPr lang="en-US" cap="none" sz="1800" b="0" i="0" u="none" baseline="0">
              <a:solidFill>
                <a:srgbClr val="FF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400" b="1" i="0" u="none" baseline="0">
              <a:solidFill>
                <a:srgbClr val="000000"/>
              </a:solidFill>
              <a:latin typeface="Calibri"/>
              <a:ea typeface="Calibri"/>
              <a:cs typeface="Calibri"/>
            </a:rPr>
            <a:t>1-  Projet de course sur 6 points</a:t>
          </a:r>
          <a:r>
            <a:rPr lang="en-US" cap="none" sz="14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xdr:row>
      <xdr:rowOff>95250</xdr:rowOff>
    </xdr:from>
    <xdr:to>
      <xdr:col>11</xdr:col>
      <xdr:colOff>676275</xdr:colOff>
      <xdr:row>6</xdr:row>
      <xdr:rowOff>66675</xdr:rowOff>
    </xdr:to>
    <xdr:sp macro="[0]!Macro1">
      <xdr:nvSpPr>
        <xdr:cNvPr id="1" name="Text Box 18"/>
        <xdr:cNvSpPr txBox="1">
          <a:spLocks noChangeArrowheads="1"/>
        </xdr:cNvSpPr>
      </xdr:nvSpPr>
      <xdr:spPr>
        <a:xfrm>
          <a:off x="5943600" y="1047750"/>
          <a:ext cx="1352550" cy="447675"/>
        </a:xfrm>
        <a:prstGeom prst="rect">
          <a:avLst/>
        </a:prstGeom>
        <a:gradFill rotWithShape="1">
          <a:gsLst>
            <a:gs pos="0">
              <a:srgbClr val="339966"/>
            </a:gs>
            <a:gs pos="100000">
              <a:srgbClr val="CCFFCC"/>
            </a:gs>
          </a:gsLst>
          <a:lin ang="18900000" scaled="1"/>
        </a:gradFill>
        <a:ln w="9525" cmpd="sng">
          <a:noFill/>
        </a:ln>
      </xdr:spPr>
      <xdr:txBody>
        <a:bodyPr vertOverflow="clip" wrap="square" lIns="27432" tIns="27432" rIns="27432" bIns="27432" anchor="ctr"/>
        <a:p>
          <a:pPr algn="ctr">
            <a:defRPr/>
          </a:pPr>
          <a:r>
            <a:rPr lang="en-US" cap="none" sz="1200" b="1" i="1" u="none" baseline="0">
              <a:solidFill>
                <a:srgbClr val="FF0000"/>
              </a:solidFill>
              <a:latin typeface="Times New Roman"/>
              <a:ea typeface="Times New Roman"/>
              <a:cs typeface="Times New Roman"/>
            </a:rPr>
            <a:t>Nouvelle saisie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4</xdr:row>
      <xdr:rowOff>95250</xdr:rowOff>
    </xdr:from>
    <xdr:to>
      <xdr:col>11</xdr:col>
      <xdr:colOff>676275</xdr:colOff>
      <xdr:row>6</xdr:row>
      <xdr:rowOff>66675</xdr:rowOff>
    </xdr:to>
    <xdr:sp macro="[0]!Macro1">
      <xdr:nvSpPr>
        <xdr:cNvPr id="1" name="Text Box 18"/>
        <xdr:cNvSpPr txBox="1">
          <a:spLocks noChangeArrowheads="1"/>
        </xdr:cNvSpPr>
      </xdr:nvSpPr>
      <xdr:spPr>
        <a:xfrm>
          <a:off x="5943600" y="914400"/>
          <a:ext cx="1352550" cy="447675"/>
        </a:xfrm>
        <a:prstGeom prst="rect">
          <a:avLst/>
        </a:prstGeom>
        <a:gradFill rotWithShape="1">
          <a:gsLst>
            <a:gs pos="0">
              <a:srgbClr val="339966"/>
            </a:gs>
            <a:gs pos="100000">
              <a:srgbClr val="CCFFCC"/>
            </a:gs>
          </a:gsLst>
          <a:lin ang="18900000" scaled="1"/>
        </a:gradFill>
        <a:ln w="9525" cmpd="sng">
          <a:noFill/>
        </a:ln>
      </xdr:spPr>
      <xdr:txBody>
        <a:bodyPr vertOverflow="clip" wrap="square" lIns="27432" tIns="27432" rIns="27432" bIns="27432" anchor="ctr"/>
        <a:p>
          <a:pPr algn="ctr">
            <a:defRPr/>
          </a:pPr>
          <a:r>
            <a:rPr lang="en-US" cap="none" sz="1200" b="1" i="1" u="none" baseline="0">
              <a:solidFill>
                <a:srgbClr val="FF0000"/>
              </a:solidFill>
              <a:latin typeface="Times New Roman"/>
              <a:ea typeface="Times New Roman"/>
              <a:cs typeface="Times New Roman"/>
            </a:rPr>
            <a:t>Nouvelle saisie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3</xdr:row>
      <xdr:rowOff>0</xdr:rowOff>
    </xdr:to>
    <xdr:sp>
      <xdr:nvSpPr>
        <xdr:cNvPr id="1" name="Texte 1"/>
        <xdr:cNvSpPr txBox="1">
          <a:spLocks noChangeArrowheads="1"/>
        </xdr:cNvSpPr>
      </xdr:nvSpPr>
      <xdr:spPr>
        <a:xfrm>
          <a:off x="0" y="0"/>
          <a:ext cx="1181100" cy="1143000"/>
        </a:xfrm>
        <a:prstGeom prst="rect">
          <a:avLst/>
        </a:prstGeom>
        <a:solidFill>
          <a:srgbClr val="FFFFFF"/>
        </a:solidFill>
        <a:ln w="9525" cmpd="sng">
          <a:solidFill>
            <a:srgbClr val="000000"/>
          </a:solidFill>
          <a:headEnd type="none"/>
          <a:tailEnd type="none"/>
        </a:ln>
      </xdr:spPr>
      <xdr:txBody>
        <a:bodyPr vertOverflow="clip" wrap="square" lIns="27432" tIns="27432" rIns="27432" bIns="27432" anchor="ctr"/>
        <a:p>
          <a:pPr algn="ctr">
            <a:defRPr/>
          </a:pPr>
          <a:r>
            <a:rPr lang="en-US" cap="none" sz="1000" b="1" i="1" u="none" baseline="0">
              <a:solidFill>
                <a:srgbClr val="000000"/>
              </a:solidFill>
              <a:latin typeface="Times New Roman"/>
              <a:ea typeface="Times New Roman"/>
              <a:cs typeface="Times New Roman"/>
            </a:rPr>
            <a:t>TEST DES PALIERS:
</a:t>
          </a:r>
          <a:r>
            <a:rPr lang="en-US" cap="none" sz="1000" b="1" i="1" u="none" baseline="0">
              <a:solidFill>
                <a:srgbClr val="000000"/>
              </a:solidFill>
              <a:latin typeface="Times New Roman"/>
              <a:ea typeface="Times New Roman"/>
              <a:cs typeface="Times New Roman"/>
            </a:rPr>
            <a:t>DISTANCE PARCOURUE 
</a:t>
          </a:r>
          <a:r>
            <a:rPr lang="en-US" cap="none" sz="1000" b="1" i="1" u="none" baseline="0">
              <a:solidFill>
                <a:srgbClr val="000000"/>
              </a:solidFill>
              <a:latin typeface="Times New Roman"/>
              <a:ea typeface="Times New Roman"/>
              <a:cs typeface="Times New Roman"/>
            </a:rPr>
            <a:t>EN  3' / PALIERS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showRowColHeaders="0" showZeros="0" showOutlineSymbols="0" zoomScalePageLayoutView="0" workbookViewId="0" topLeftCell="A1">
      <selection activeCell="A1" sqref="A1"/>
    </sheetView>
  </sheetViews>
  <sheetFormatPr defaultColWidth="1.171875" defaultRowHeight="5.25" customHeight="1"/>
  <sheetData/>
  <sheetProtection sheet="1" objects="1" scenarios="1"/>
  <printOptions/>
  <pageMargins left="0.787401575" right="0.787401575" top="0.984251969" bottom="0.984251969" header="0.4921259845" footer="0.4921259845"/>
  <pageSetup orientation="portrait" paperSize="9"/>
  <drawing r:id="rId2"/>
  <legacyDrawing r:id="rId1"/>
</worksheet>
</file>

<file path=xl/worksheets/sheet10.xml><?xml version="1.0" encoding="utf-8"?>
<worksheet xmlns="http://schemas.openxmlformats.org/spreadsheetml/2006/main" xmlns:r="http://schemas.openxmlformats.org/officeDocument/2006/relationships">
  <sheetPr codeName="Feuil9">
    <tabColor theme="4"/>
  </sheetPr>
  <dimension ref="A1:T47"/>
  <sheetViews>
    <sheetView zoomScalePageLayoutView="0" workbookViewId="0" topLeftCell="A1">
      <selection activeCell="L5" sqref="L5"/>
    </sheetView>
  </sheetViews>
  <sheetFormatPr defaultColWidth="12" defaultRowHeight="12.75"/>
  <cols>
    <col min="1" max="1" width="3.83203125" style="78" customWidth="1"/>
    <col min="2" max="2" width="16.83203125" style="78" customWidth="1"/>
    <col min="3" max="3" width="7.83203125" style="78" customWidth="1"/>
    <col min="4" max="6" width="7.83203125" style="74" customWidth="1"/>
    <col min="7" max="7" width="8.83203125" style="74" hidden="1" customWidth="1"/>
    <col min="8" max="20" width="8.33203125" style="74" customWidth="1"/>
    <col min="21" max="16384" width="12" style="74" customWidth="1"/>
  </cols>
  <sheetData>
    <row r="1" spans="1:20" ht="30" customHeight="1">
      <c r="A1" s="72"/>
      <c r="B1" s="73"/>
      <c r="C1" s="434" t="s">
        <v>199</v>
      </c>
      <c r="D1" s="435"/>
      <c r="E1" s="435"/>
      <c r="F1" s="435"/>
      <c r="G1" s="435"/>
      <c r="H1" s="435"/>
      <c r="I1" s="435"/>
      <c r="J1" s="435"/>
      <c r="K1" s="435"/>
      <c r="L1" s="435"/>
      <c r="M1" s="435"/>
      <c r="N1" s="435"/>
      <c r="O1" s="436"/>
      <c r="P1" s="436"/>
      <c r="Q1" s="436"/>
      <c r="R1" s="436"/>
      <c r="S1" s="436"/>
      <c r="T1" s="436"/>
    </row>
    <row r="2" spans="1:20" s="78" customFormat="1" ht="30" customHeight="1">
      <c r="A2" s="75"/>
      <c r="B2" s="76"/>
      <c r="C2" s="430" t="s">
        <v>26</v>
      </c>
      <c r="D2" s="431"/>
      <c r="E2" s="362">
        <v>80</v>
      </c>
      <c r="F2" s="363" t="s">
        <v>27</v>
      </c>
      <c r="G2" s="77"/>
      <c r="H2" s="432" t="s">
        <v>30</v>
      </c>
      <c r="I2" s="433"/>
      <c r="J2" s="433"/>
      <c r="K2" s="433"/>
      <c r="L2" s="433"/>
      <c r="M2" s="433"/>
      <c r="N2" s="433"/>
      <c r="O2" s="431"/>
      <c r="P2" s="431"/>
      <c r="Q2" s="431"/>
      <c r="R2" s="431"/>
      <c r="S2" s="431"/>
      <c r="T2" s="431"/>
    </row>
    <row r="3" spans="1:20" ht="30" customHeight="1">
      <c r="A3" s="79"/>
      <c r="B3" s="80"/>
      <c r="C3" s="88" t="s">
        <v>31</v>
      </c>
      <c r="D3" s="87" t="s">
        <v>28</v>
      </c>
      <c r="E3" s="90" t="s">
        <v>28</v>
      </c>
      <c r="F3" s="90" t="s">
        <v>29</v>
      </c>
      <c r="G3" s="81"/>
      <c r="H3" s="94">
        <v>3</v>
      </c>
      <c r="I3" s="94">
        <v>4</v>
      </c>
      <c r="J3" s="94">
        <v>5</v>
      </c>
      <c r="K3" s="94">
        <v>6</v>
      </c>
      <c r="L3" s="94">
        <v>7</v>
      </c>
      <c r="M3" s="94">
        <v>8</v>
      </c>
      <c r="N3" s="94">
        <v>9</v>
      </c>
      <c r="O3" s="94">
        <v>10</v>
      </c>
      <c r="P3" s="94">
        <v>11</v>
      </c>
      <c r="Q3" s="94">
        <v>12</v>
      </c>
      <c r="R3" s="94">
        <v>13</v>
      </c>
      <c r="S3" s="94">
        <v>14</v>
      </c>
      <c r="T3" s="94">
        <v>15</v>
      </c>
    </row>
    <row r="4" spans="1:20" s="85" customFormat="1" ht="30" customHeight="1">
      <c r="A4" s="82">
        <v>12</v>
      </c>
      <c r="B4" s="83">
        <v>1000</v>
      </c>
      <c r="C4" s="89">
        <v>20</v>
      </c>
      <c r="D4" s="92">
        <f>C4/3.6</f>
        <v>5.555555555555555</v>
      </c>
      <c r="E4" s="93">
        <f>(D4*$E$2)/100</f>
        <v>4.444444444444445</v>
      </c>
      <c r="F4" s="91">
        <f aca="true" t="shared" si="0" ref="F4:F15">250/E4</f>
        <v>56.25</v>
      </c>
      <c r="G4" s="84">
        <v>5.54</v>
      </c>
      <c r="H4" s="84">
        <f>E4*($H$3*60)</f>
        <v>800</v>
      </c>
      <c r="I4" s="84">
        <f>E4*($I$3*60)</f>
        <v>1066.6666666666667</v>
      </c>
      <c r="J4" s="84">
        <f>E4*($J$3*60)</f>
        <v>1333.3333333333335</v>
      </c>
      <c r="K4" s="84">
        <f>E4*($K$3*60)</f>
        <v>1600</v>
      </c>
      <c r="L4" s="84">
        <f>E4*($L$3*60)</f>
        <v>1866.6666666666667</v>
      </c>
      <c r="M4" s="84">
        <f>E4*($M$3*60)</f>
        <v>2133.3333333333335</v>
      </c>
      <c r="N4" s="84">
        <f>E4*($N$3*60)</f>
        <v>2400</v>
      </c>
      <c r="O4" s="84">
        <f>E4*($O$3*60)</f>
        <v>2666.666666666667</v>
      </c>
      <c r="P4" s="84">
        <f>E4*($P$3*60)</f>
        <v>2933.3333333333335</v>
      </c>
      <c r="Q4" s="84">
        <f>E4*($Q$3*60)</f>
        <v>3200</v>
      </c>
      <c r="R4" s="84">
        <f>E4*($R$3*60)</f>
        <v>3466.666666666667</v>
      </c>
      <c r="S4" s="84">
        <f>E4*($S$3*60)</f>
        <v>3733.3333333333335</v>
      </c>
      <c r="T4" s="84">
        <f>E4*($T$3*60)</f>
        <v>4000</v>
      </c>
    </row>
    <row r="5" spans="1:20" s="85" customFormat="1" ht="30" customHeight="1">
      <c r="A5" s="82">
        <v>11</v>
      </c>
      <c r="B5" s="83">
        <v>950</v>
      </c>
      <c r="C5" s="89">
        <v>19</v>
      </c>
      <c r="D5" s="92">
        <f aca="true" t="shared" si="1" ref="D5:D15">C5/3.6</f>
        <v>5.277777777777778</v>
      </c>
      <c r="E5" s="93">
        <f aca="true" t="shared" si="2" ref="E5:E15">(D5*$E$2)/100</f>
        <v>4.222222222222222</v>
      </c>
      <c r="F5" s="91">
        <f t="shared" si="0"/>
        <v>59.21052631578947</v>
      </c>
      <c r="G5" s="84">
        <v>5.28</v>
      </c>
      <c r="H5" s="84">
        <f aca="true" t="shared" si="3" ref="H5:H15">E5*($H$3*60)</f>
        <v>760</v>
      </c>
      <c r="I5" s="84">
        <f aca="true" t="shared" si="4" ref="I5:I15">E5*($I$3*60)</f>
        <v>1013.3333333333334</v>
      </c>
      <c r="J5" s="84">
        <f aca="true" t="shared" si="5" ref="J5:J15">E5*($J$3*60)</f>
        <v>1266.6666666666667</v>
      </c>
      <c r="K5" s="84">
        <f aca="true" t="shared" si="6" ref="K5:K15">E5*($K$3*60)</f>
        <v>1520</v>
      </c>
      <c r="L5" s="84">
        <f aca="true" t="shared" si="7" ref="L5:L15">E5*($L$3*60)</f>
        <v>1773.3333333333335</v>
      </c>
      <c r="M5" s="84">
        <f aca="true" t="shared" si="8" ref="M5:M15">E5*($M$3*60)</f>
        <v>2026.6666666666667</v>
      </c>
      <c r="N5" s="84">
        <f aca="true" t="shared" si="9" ref="N5:N15">E5*($N$3*60)</f>
        <v>2280</v>
      </c>
      <c r="O5" s="84">
        <f aca="true" t="shared" si="10" ref="O5:O15">E5*($O$3*60)</f>
        <v>2533.3333333333335</v>
      </c>
      <c r="P5" s="84">
        <f aca="true" t="shared" si="11" ref="P5:P15">E5*($P$3*60)</f>
        <v>2786.6666666666665</v>
      </c>
      <c r="Q5" s="84">
        <f aca="true" t="shared" si="12" ref="Q5:Q15">E5*($Q$3*60)</f>
        <v>3040</v>
      </c>
      <c r="R5" s="84">
        <f aca="true" t="shared" si="13" ref="R5:R15">E5*($R$3*60)</f>
        <v>3293.3333333333335</v>
      </c>
      <c r="S5" s="84">
        <f aca="true" t="shared" si="14" ref="S5:S15">E5*($S$3*60)</f>
        <v>3546.666666666667</v>
      </c>
      <c r="T5" s="84">
        <f aca="true" t="shared" si="15" ref="T5:T15">E5*($T$3*60)</f>
        <v>3800</v>
      </c>
    </row>
    <row r="6" spans="1:20" s="85" customFormat="1" ht="30" customHeight="1">
      <c r="A6" s="82">
        <v>10</v>
      </c>
      <c r="B6" s="83">
        <v>900</v>
      </c>
      <c r="C6" s="89">
        <v>18</v>
      </c>
      <c r="D6" s="92">
        <f t="shared" si="1"/>
        <v>5</v>
      </c>
      <c r="E6" s="93">
        <f t="shared" si="2"/>
        <v>4</v>
      </c>
      <c r="F6" s="91">
        <f t="shared" si="0"/>
        <v>62.5</v>
      </c>
      <c r="G6" s="84">
        <v>5</v>
      </c>
      <c r="H6" s="84">
        <f t="shared" si="3"/>
        <v>720</v>
      </c>
      <c r="I6" s="84">
        <f t="shared" si="4"/>
        <v>960</v>
      </c>
      <c r="J6" s="84">
        <f t="shared" si="5"/>
        <v>1200</v>
      </c>
      <c r="K6" s="84">
        <f t="shared" si="6"/>
        <v>1440</v>
      </c>
      <c r="L6" s="84">
        <f t="shared" si="7"/>
        <v>1680</v>
      </c>
      <c r="M6" s="84">
        <f t="shared" si="8"/>
        <v>1920</v>
      </c>
      <c r="N6" s="84">
        <f t="shared" si="9"/>
        <v>2160</v>
      </c>
      <c r="O6" s="84">
        <f t="shared" si="10"/>
        <v>2400</v>
      </c>
      <c r="P6" s="84">
        <f t="shared" si="11"/>
        <v>2640</v>
      </c>
      <c r="Q6" s="84">
        <f t="shared" si="12"/>
        <v>2880</v>
      </c>
      <c r="R6" s="84">
        <f t="shared" si="13"/>
        <v>3120</v>
      </c>
      <c r="S6" s="84">
        <f t="shared" si="14"/>
        <v>3360</v>
      </c>
      <c r="T6" s="84">
        <f t="shared" si="15"/>
        <v>3600</v>
      </c>
    </row>
    <row r="7" spans="1:20" s="85" customFormat="1" ht="30" customHeight="1">
      <c r="A7" s="82">
        <v>9</v>
      </c>
      <c r="B7" s="83">
        <v>850</v>
      </c>
      <c r="C7" s="89">
        <v>17</v>
      </c>
      <c r="D7" s="92">
        <f t="shared" si="1"/>
        <v>4.722222222222222</v>
      </c>
      <c r="E7" s="93">
        <f t="shared" si="2"/>
        <v>3.7777777777777777</v>
      </c>
      <c r="F7" s="91">
        <f t="shared" si="0"/>
        <v>66.17647058823529</v>
      </c>
      <c r="G7" s="84">
        <v>4.72</v>
      </c>
      <c r="H7" s="84">
        <f t="shared" si="3"/>
        <v>680</v>
      </c>
      <c r="I7" s="84">
        <f t="shared" si="4"/>
        <v>906.6666666666666</v>
      </c>
      <c r="J7" s="84">
        <f t="shared" si="5"/>
        <v>1133.3333333333333</v>
      </c>
      <c r="K7" s="84">
        <f t="shared" si="6"/>
        <v>1360</v>
      </c>
      <c r="L7" s="84">
        <f t="shared" si="7"/>
        <v>1586.6666666666665</v>
      </c>
      <c r="M7" s="84">
        <f t="shared" si="8"/>
        <v>1813.3333333333333</v>
      </c>
      <c r="N7" s="84">
        <f t="shared" si="9"/>
        <v>2040</v>
      </c>
      <c r="O7" s="84">
        <f t="shared" si="10"/>
        <v>2266.6666666666665</v>
      </c>
      <c r="P7" s="84">
        <f t="shared" si="11"/>
        <v>2493.3333333333335</v>
      </c>
      <c r="Q7" s="84">
        <f t="shared" si="12"/>
        <v>2720</v>
      </c>
      <c r="R7" s="84">
        <f t="shared" si="13"/>
        <v>2946.6666666666665</v>
      </c>
      <c r="S7" s="84">
        <f t="shared" si="14"/>
        <v>3173.333333333333</v>
      </c>
      <c r="T7" s="84">
        <f t="shared" si="15"/>
        <v>3400</v>
      </c>
    </row>
    <row r="8" spans="1:20" s="85" customFormat="1" ht="30" customHeight="1">
      <c r="A8" s="82">
        <v>8</v>
      </c>
      <c r="B8" s="83">
        <v>800</v>
      </c>
      <c r="C8" s="89">
        <v>16</v>
      </c>
      <c r="D8" s="92">
        <f t="shared" si="1"/>
        <v>4.444444444444445</v>
      </c>
      <c r="E8" s="93">
        <f t="shared" si="2"/>
        <v>3.5555555555555554</v>
      </c>
      <c r="F8" s="91">
        <f t="shared" si="0"/>
        <v>70.3125</v>
      </c>
      <c r="G8" s="84">
        <v>4.44</v>
      </c>
      <c r="H8" s="84">
        <f t="shared" si="3"/>
        <v>640</v>
      </c>
      <c r="I8" s="84">
        <f t="shared" si="4"/>
        <v>853.3333333333333</v>
      </c>
      <c r="J8" s="84">
        <f t="shared" si="5"/>
        <v>1066.6666666666665</v>
      </c>
      <c r="K8" s="84">
        <f t="shared" si="6"/>
        <v>1280</v>
      </c>
      <c r="L8" s="84">
        <f t="shared" si="7"/>
        <v>1493.3333333333333</v>
      </c>
      <c r="M8" s="84">
        <f t="shared" si="8"/>
        <v>1706.6666666666665</v>
      </c>
      <c r="N8" s="84">
        <f t="shared" si="9"/>
        <v>1920</v>
      </c>
      <c r="O8" s="84">
        <f t="shared" si="10"/>
        <v>2133.333333333333</v>
      </c>
      <c r="P8" s="84">
        <f t="shared" si="11"/>
        <v>2346.6666666666665</v>
      </c>
      <c r="Q8" s="84">
        <f t="shared" si="12"/>
        <v>2560</v>
      </c>
      <c r="R8" s="84">
        <f t="shared" si="13"/>
        <v>2773.333333333333</v>
      </c>
      <c r="S8" s="84">
        <f t="shared" si="14"/>
        <v>2986.6666666666665</v>
      </c>
      <c r="T8" s="84">
        <f t="shared" si="15"/>
        <v>3200</v>
      </c>
    </row>
    <row r="9" spans="1:20" s="85" customFormat="1" ht="30" customHeight="1">
      <c r="A9" s="82">
        <v>7</v>
      </c>
      <c r="B9" s="83">
        <v>750</v>
      </c>
      <c r="C9" s="89">
        <v>15</v>
      </c>
      <c r="D9" s="92">
        <f t="shared" si="1"/>
        <v>4.166666666666667</v>
      </c>
      <c r="E9" s="93">
        <f t="shared" si="2"/>
        <v>3.333333333333334</v>
      </c>
      <c r="F9" s="91">
        <f t="shared" si="0"/>
        <v>74.99999999999999</v>
      </c>
      <c r="G9" s="84">
        <v>4.17</v>
      </c>
      <c r="H9" s="84">
        <f t="shared" si="3"/>
        <v>600.0000000000001</v>
      </c>
      <c r="I9" s="84">
        <f t="shared" si="4"/>
        <v>800.0000000000001</v>
      </c>
      <c r="J9" s="84">
        <f t="shared" si="5"/>
        <v>1000.0000000000002</v>
      </c>
      <c r="K9" s="84">
        <f t="shared" si="6"/>
        <v>1200.0000000000002</v>
      </c>
      <c r="L9" s="84">
        <f t="shared" si="7"/>
        <v>1400.0000000000002</v>
      </c>
      <c r="M9" s="84">
        <f t="shared" si="8"/>
        <v>1600.0000000000002</v>
      </c>
      <c r="N9" s="84">
        <f t="shared" si="9"/>
        <v>1800.0000000000002</v>
      </c>
      <c r="O9" s="84">
        <f t="shared" si="10"/>
        <v>2000.0000000000005</v>
      </c>
      <c r="P9" s="84">
        <f t="shared" si="11"/>
        <v>2200.0000000000005</v>
      </c>
      <c r="Q9" s="84">
        <f t="shared" si="12"/>
        <v>2400.0000000000005</v>
      </c>
      <c r="R9" s="84">
        <f t="shared" si="13"/>
        <v>2600.0000000000005</v>
      </c>
      <c r="S9" s="84">
        <f t="shared" si="14"/>
        <v>2800.0000000000005</v>
      </c>
      <c r="T9" s="84">
        <f t="shared" si="15"/>
        <v>3000.0000000000005</v>
      </c>
    </row>
    <row r="10" spans="1:20" s="85" customFormat="1" ht="30" customHeight="1">
      <c r="A10" s="82">
        <v>6</v>
      </c>
      <c r="B10" s="83">
        <v>700</v>
      </c>
      <c r="C10" s="89">
        <v>14</v>
      </c>
      <c r="D10" s="92">
        <f t="shared" si="1"/>
        <v>3.888888888888889</v>
      </c>
      <c r="E10" s="93">
        <f t="shared" si="2"/>
        <v>3.1111111111111107</v>
      </c>
      <c r="F10" s="91">
        <f t="shared" si="0"/>
        <v>80.35714285714286</v>
      </c>
      <c r="G10" s="84">
        <v>3.9</v>
      </c>
      <c r="H10" s="84">
        <f t="shared" si="3"/>
        <v>559.9999999999999</v>
      </c>
      <c r="I10" s="84">
        <f t="shared" si="4"/>
        <v>746.6666666666665</v>
      </c>
      <c r="J10" s="84">
        <f t="shared" si="5"/>
        <v>933.3333333333333</v>
      </c>
      <c r="K10" s="84">
        <f t="shared" si="6"/>
        <v>1119.9999999999998</v>
      </c>
      <c r="L10" s="84">
        <f t="shared" si="7"/>
        <v>1306.6666666666665</v>
      </c>
      <c r="M10" s="84">
        <f t="shared" si="8"/>
        <v>1493.333333333333</v>
      </c>
      <c r="N10" s="84">
        <f t="shared" si="9"/>
        <v>1679.9999999999998</v>
      </c>
      <c r="O10" s="84">
        <f t="shared" si="10"/>
        <v>1866.6666666666665</v>
      </c>
      <c r="P10" s="84">
        <f t="shared" si="11"/>
        <v>2053.333333333333</v>
      </c>
      <c r="Q10" s="84">
        <f t="shared" si="12"/>
        <v>2239.9999999999995</v>
      </c>
      <c r="R10" s="84">
        <f t="shared" si="13"/>
        <v>2426.6666666666665</v>
      </c>
      <c r="S10" s="84">
        <f t="shared" si="14"/>
        <v>2613.333333333333</v>
      </c>
      <c r="T10" s="84">
        <f t="shared" si="15"/>
        <v>2799.9999999999995</v>
      </c>
    </row>
    <row r="11" spans="1:20" s="85" customFormat="1" ht="30" customHeight="1">
      <c r="A11" s="82">
        <v>5</v>
      </c>
      <c r="B11" s="83">
        <v>650</v>
      </c>
      <c r="C11" s="89">
        <v>13</v>
      </c>
      <c r="D11" s="92">
        <f t="shared" si="1"/>
        <v>3.611111111111111</v>
      </c>
      <c r="E11" s="93">
        <f t="shared" si="2"/>
        <v>2.8888888888888893</v>
      </c>
      <c r="F11" s="91">
        <f t="shared" si="0"/>
        <v>86.53846153846153</v>
      </c>
      <c r="G11" s="84">
        <v>3.69</v>
      </c>
      <c r="H11" s="84">
        <f t="shared" si="3"/>
        <v>520.0000000000001</v>
      </c>
      <c r="I11" s="84">
        <f t="shared" si="4"/>
        <v>693.3333333333335</v>
      </c>
      <c r="J11" s="84">
        <f t="shared" si="5"/>
        <v>866.6666666666667</v>
      </c>
      <c r="K11" s="84">
        <f t="shared" si="6"/>
        <v>1040.0000000000002</v>
      </c>
      <c r="L11" s="84">
        <f t="shared" si="7"/>
        <v>1213.3333333333335</v>
      </c>
      <c r="M11" s="84">
        <f t="shared" si="8"/>
        <v>1386.666666666667</v>
      </c>
      <c r="N11" s="84">
        <f t="shared" si="9"/>
        <v>1560.0000000000002</v>
      </c>
      <c r="O11" s="84">
        <f t="shared" si="10"/>
        <v>1733.3333333333335</v>
      </c>
      <c r="P11" s="84">
        <f t="shared" si="11"/>
        <v>1906.666666666667</v>
      </c>
      <c r="Q11" s="84">
        <f t="shared" si="12"/>
        <v>2080.0000000000005</v>
      </c>
      <c r="R11" s="84">
        <f t="shared" si="13"/>
        <v>2253.3333333333335</v>
      </c>
      <c r="S11" s="84">
        <f t="shared" si="14"/>
        <v>2426.666666666667</v>
      </c>
      <c r="T11" s="84">
        <f t="shared" si="15"/>
        <v>2600.0000000000005</v>
      </c>
    </row>
    <row r="12" spans="1:20" s="85" customFormat="1" ht="30" customHeight="1">
      <c r="A12" s="82">
        <v>4</v>
      </c>
      <c r="B12" s="83">
        <v>600</v>
      </c>
      <c r="C12" s="89">
        <v>12</v>
      </c>
      <c r="D12" s="92">
        <f t="shared" si="1"/>
        <v>3.333333333333333</v>
      </c>
      <c r="E12" s="93">
        <f t="shared" si="2"/>
        <v>2.666666666666666</v>
      </c>
      <c r="F12" s="91">
        <f t="shared" si="0"/>
        <v>93.75000000000001</v>
      </c>
      <c r="G12" s="84">
        <v>3.33</v>
      </c>
      <c r="H12" s="84">
        <f t="shared" si="3"/>
        <v>479.9999999999999</v>
      </c>
      <c r="I12" s="84">
        <f t="shared" si="4"/>
        <v>639.9999999999999</v>
      </c>
      <c r="J12" s="84">
        <f t="shared" si="5"/>
        <v>799.9999999999998</v>
      </c>
      <c r="K12" s="84">
        <f t="shared" si="6"/>
        <v>959.9999999999998</v>
      </c>
      <c r="L12" s="84">
        <f t="shared" si="7"/>
        <v>1119.9999999999998</v>
      </c>
      <c r="M12" s="84">
        <f t="shared" si="8"/>
        <v>1279.9999999999998</v>
      </c>
      <c r="N12" s="84">
        <f t="shared" si="9"/>
        <v>1439.9999999999998</v>
      </c>
      <c r="O12" s="84">
        <f t="shared" si="10"/>
        <v>1599.9999999999995</v>
      </c>
      <c r="P12" s="84">
        <f t="shared" si="11"/>
        <v>1759.9999999999995</v>
      </c>
      <c r="Q12" s="84">
        <f t="shared" si="12"/>
        <v>1919.9999999999995</v>
      </c>
      <c r="R12" s="84">
        <f t="shared" si="13"/>
        <v>2079.9999999999995</v>
      </c>
      <c r="S12" s="84">
        <f t="shared" si="14"/>
        <v>2239.9999999999995</v>
      </c>
      <c r="T12" s="84">
        <f t="shared" si="15"/>
        <v>2399.9999999999995</v>
      </c>
    </row>
    <row r="13" spans="1:20" s="85" customFormat="1" ht="30" customHeight="1">
      <c r="A13" s="82">
        <v>3</v>
      </c>
      <c r="B13" s="83">
        <v>550</v>
      </c>
      <c r="C13" s="89">
        <v>11</v>
      </c>
      <c r="D13" s="92">
        <f t="shared" si="1"/>
        <v>3.0555555555555554</v>
      </c>
      <c r="E13" s="93">
        <f t="shared" si="2"/>
        <v>2.444444444444444</v>
      </c>
      <c r="F13" s="91">
        <f t="shared" si="0"/>
        <v>102.27272727272728</v>
      </c>
      <c r="G13" s="84">
        <v>3.05</v>
      </c>
      <c r="H13" s="84">
        <f t="shared" si="3"/>
        <v>439.99999999999994</v>
      </c>
      <c r="I13" s="84">
        <f t="shared" si="4"/>
        <v>586.6666666666666</v>
      </c>
      <c r="J13" s="84">
        <f t="shared" si="5"/>
        <v>733.3333333333333</v>
      </c>
      <c r="K13" s="84">
        <f t="shared" si="6"/>
        <v>879.9999999999999</v>
      </c>
      <c r="L13" s="84">
        <f t="shared" si="7"/>
        <v>1026.6666666666665</v>
      </c>
      <c r="M13" s="84">
        <f t="shared" si="8"/>
        <v>1173.3333333333333</v>
      </c>
      <c r="N13" s="84">
        <f t="shared" si="9"/>
        <v>1319.9999999999998</v>
      </c>
      <c r="O13" s="84">
        <f t="shared" si="10"/>
        <v>1466.6666666666665</v>
      </c>
      <c r="P13" s="84">
        <f t="shared" si="11"/>
        <v>1613.3333333333333</v>
      </c>
      <c r="Q13" s="84">
        <f t="shared" si="12"/>
        <v>1759.9999999999998</v>
      </c>
      <c r="R13" s="84">
        <f t="shared" si="13"/>
        <v>1906.6666666666665</v>
      </c>
      <c r="S13" s="84">
        <f t="shared" si="14"/>
        <v>2053.333333333333</v>
      </c>
      <c r="T13" s="84">
        <f t="shared" si="15"/>
        <v>2200</v>
      </c>
    </row>
    <row r="14" spans="1:20" s="85" customFormat="1" ht="30" customHeight="1">
      <c r="A14" s="82">
        <v>2</v>
      </c>
      <c r="B14" s="83">
        <v>500</v>
      </c>
      <c r="C14" s="89">
        <v>10</v>
      </c>
      <c r="D14" s="92">
        <f t="shared" si="1"/>
        <v>2.7777777777777777</v>
      </c>
      <c r="E14" s="93">
        <f t="shared" si="2"/>
        <v>2.2222222222222223</v>
      </c>
      <c r="F14" s="91">
        <f t="shared" si="0"/>
        <v>112.5</v>
      </c>
      <c r="G14" s="84">
        <v>2.8</v>
      </c>
      <c r="H14" s="84">
        <f t="shared" si="3"/>
        <v>400</v>
      </c>
      <c r="I14" s="84">
        <f t="shared" si="4"/>
        <v>533.3333333333334</v>
      </c>
      <c r="J14" s="84">
        <f t="shared" si="5"/>
        <v>666.6666666666667</v>
      </c>
      <c r="K14" s="84">
        <f t="shared" si="6"/>
        <v>800</v>
      </c>
      <c r="L14" s="84">
        <f t="shared" si="7"/>
        <v>933.3333333333334</v>
      </c>
      <c r="M14" s="84">
        <f t="shared" si="8"/>
        <v>1066.6666666666667</v>
      </c>
      <c r="N14" s="84">
        <f t="shared" si="9"/>
        <v>1200</v>
      </c>
      <c r="O14" s="84">
        <f t="shared" si="10"/>
        <v>1333.3333333333335</v>
      </c>
      <c r="P14" s="84">
        <f t="shared" si="11"/>
        <v>1466.6666666666667</v>
      </c>
      <c r="Q14" s="84">
        <f t="shared" si="12"/>
        <v>1600</v>
      </c>
      <c r="R14" s="84">
        <f t="shared" si="13"/>
        <v>1733.3333333333335</v>
      </c>
      <c r="S14" s="84">
        <f t="shared" si="14"/>
        <v>1866.6666666666667</v>
      </c>
      <c r="T14" s="84">
        <f t="shared" si="15"/>
        <v>2000</v>
      </c>
    </row>
    <row r="15" spans="1:20" s="85" customFormat="1" ht="30" customHeight="1">
      <c r="A15" s="82">
        <v>1</v>
      </c>
      <c r="B15" s="83">
        <v>450</v>
      </c>
      <c r="C15" s="89">
        <v>9</v>
      </c>
      <c r="D15" s="92">
        <f t="shared" si="1"/>
        <v>2.5</v>
      </c>
      <c r="E15" s="93">
        <f t="shared" si="2"/>
        <v>2</v>
      </c>
      <c r="F15" s="91">
        <f t="shared" si="0"/>
        <v>125</v>
      </c>
      <c r="G15" s="84">
        <v>2.5</v>
      </c>
      <c r="H15" s="84">
        <f t="shared" si="3"/>
        <v>360</v>
      </c>
      <c r="I15" s="84">
        <f t="shared" si="4"/>
        <v>480</v>
      </c>
      <c r="J15" s="84">
        <f t="shared" si="5"/>
        <v>600</v>
      </c>
      <c r="K15" s="84">
        <f t="shared" si="6"/>
        <v>720</v>
      </c>
      <c r="L15" s="84">
        <f t="shared" si="7"/>
        <v>840</v>
      </c>
      <c r="M15" s="84">
        <f t="shared" si="8"/>
        <v>960</v>
      </c>
      <c r="N15" s="84">
        <f t="shared" si="9"/>
        <v>1080</v>
      </c>
      <c r="O15" s="84">
        <f t="shared" si="10"/>
        <v>1200</v>
      </c>
      <c r="P15" s="84">
        <f t="shared" si="11"/>
        <v>1320</v>
      </c>
      <c r="Q15" s="84">
        <f t="shared" si="12"/>
        <v>1440</v>
      </c>
      <c r="R15" s="84">
        <f t="shared" si="13"/>
        <v>1560</v>
      </c>
      <c r="S15" s="84">
        <f t="shared" si="14"/>
        <v>1680</v>
      </c>
      <c r="T15" s="84">
        <f t="shared" si="15"/>
        <v>1800</v>
      </c>
    </row>
    <row r="16" spans="1:3" s="85" customFormat="1" ht="12.75">
      <c r="A16" s="86"/>
      <c r="B16" s="86"/>
      <c r="C16" s="86"/>
    </row>
    <row r="17" spans="1:3" s="85" customFormat="1" ht="12.75">
      <c r="A17" s="86"/>
      <c r="B17" s="86"/>
      <c r="C17" s="86"/>
    </row>
    <row r="18" spans="1:3" s="85" customFormat="1" ht="12.75">
      <c r="A18" s="86"/>
      <c r="B18" s="86"/>
      <c r="C18" s="86"/>
    </row>
    <row r="19" spans="1:3" s="85" customFormat="1" ht="12.75">
      <c r="A19" s="86"/>
      <c r="B19" s="86"/>
      <c r="C19" s="86"/>
    </row>
    <row r="20" spans="1:3" s="85" customFormat="1" ht="12.75">
      <c r="A20" s="86"/>
      <c r="B20" s="86"/>
      <c r="C20" s="86"/>
    </row>
    <row r="21" spans="1:3" s="85" customFormat="1" ht="12.75">
      <c r="A21" s="86"/>
      <c r="B21" s="86"/>
      <c r="C21" s="86"/>
    </row>
    <row r="22" spans="1:3" s="85" customFormat="1" ht="12.75">
      <c r="A22" s="86"/>
      <c r="B22" s="86"/>
      <c r="C22" s="86"/>
    </row>
    <row r="23" spans="1:3" s="85" customFormat="1" ht="12.75">
      <c r="A23" s="86"/>
      <c r="B23" s="86"/>
      <c r="C23" s="86"/>
    </row>
    <row r="24" spans="1:3" s="85" customFormat="1" ht="12.75">
      <c r="A24" s="86"/>
      <c r="B24" s="86"/>
      <c r="C24" s="86"/>
    </row>
    <row r="25" spans="1:3" s="85" customFormat="1" ht="12.75">
      <c r="A25" s="86"/>
      <c r="B25" s="86"/>
      <c r="C25" s="86"/>
    </row>
    <row r="26" spans="1:3" s="85" customFormat="1" ht="12.75">
      <c r="A26" s="86"/>
      <c r="B26" s="86"/>
      <c r="C26" s="86"/>
    </row>
    <row r="27" spans="1:3" s="85" customFormat="1" ht="12.75">
      <c r="A27" s="86"/>
      <c r="B27" s="86"/>
      <c r="C27" s="86"/>
    </row>
    <row r="28" spans="1:3" s="85" customFormat="1" ht="12.75">
      <c r="A28" s="86"/>
      <c r="B28" s="86"/>
      <c r="C28" s="86"/>
    </row>
    <row r="29" spans="1:3" s="85" customFormat="1" ht="12.75">
      <c r="A29" s="86"/>
      <c r="B29" s="86"/>
      <c r="C29" s="86"/>
    </row>
    <row r="30" spans="1:3" s="85" customFormat="1" ht="12.75">
      <c r="A30" s="86"/>
      <c r="B30" s="86"/>
      <c r="C30" s="86"/>
    </row>
    <row r="31" spans="1:3" s="85" customFormat="1" ht="12.75">
      <c r="A31" s="86"/>
      <c r="B31" s="86"/>
      <c r="C31" s="86"/>
    </row>
    <row r="32" spans="1:3" s="85" customFormat="1" ht="12.75">
      <c r="A32" s="86"/>
      <c r="B32" s="86"/>
      <c r="C32" s="86"/>
    </row>
    <row r="33" spans="1:3" s="85" customFormat="1" ht="12.75">
      <c r="A33" s="86"/>
      <c r="B33" s="86"/>
      <c r="C33" s="86"/>
    </row>
    <row r="34" spans="1:3" s="85" customFormat="1" ht="12.75">
      <c r="A34" s="86"/>
      <c r="B34" s="86"/>
      <c r="C34" s="86"/>
    </row>
    <row r="35" spans="1:3" s="85" customFormat="1" ht="12.75">
      <c r="A35" s="86"/>
      <c r="B35" s="86"/>
      <c r="C35" s="86"/>
    </row>
    <row r="36" spans="1:3" s="85" customFormat="1" ht="12.75">
      <c r="A36" s="86"/>
      <c r="B36" s="86"/>
      <c r="C36" s="86"/>
    </row>
    <row r="37" spans="1:3" s="85" customFormat="1" ht="12.75">
      <c r="A37" s="86"/>
      <c r="B37" s="86"/>
      <c r="C37" s="86"/>
    </row>
    <row r="38" spans="1:3" s="85" customFormat="1" ht="12.75">
      <c r="A38" s="86"/>
      <c r="B38" s="86"/>
      <c r="C38" s="86"/>
    </row>
    <row r="39" spans="1:3" s="85" customFormat="1" ht="12.75">
      <c r="A39" s="86"/>
      <c r="B39" s="86"/>
      <c r="C39" s="86"/>
    </row>
    <row r="40" spans="1:3" s="85" customFormat="1" ht="12.75">
      <c r="A40" s="86"/>
      <c r="B40" s="86"/>
      <c r="C40" s="86"/>
    </row>
    <row r="41" spans="1:3" s="85" customFormat="1" ht="12.75">
      <c r="A41" s="86"/>
      <c r="B41" s="86"/>
      <c r="C41" s="86"/>
    </row>
    <row r="42" spans="1:3" s="85" customFormat="1" ht="12.75">
      <c r="A42" s="86"/>
      <c r="B42" s="86"/>
      <c r="C42" s="86"/>
    </row>
    <row r="43" spans="1:3" s="85" customFormat="1" ht="12.75">
      <c r="A43" s="86"/>
      <c r="B43" s="86"/>
      <c r="C43" s="86"/>
    </row>
    <row r="44" spans="1:3" s="85" customFormat="1" ht="12.75">
      <c r="A44" s="86"/>
      <c r="B44" s="86"/>
      <c r="C44" s="86"/>
    </row>
    <row r="45" spans="1:3" s="85" customFormat="1" ht="12.75">
      <c r="A45" s="86"/>
      <c r="B45" s="86"/>
      <c r="C45" s="86"/>
    </row>
    <row r="46" spans="1:3" s="85" customFormat="1" ht="12.75">
      <c r="A46" s="86"/>
      <c r="B46" s="86"/>
      <c r="C46" s="86"/>
    </row>
    <row r="47" spans="1:3" s="85" customFormat="1" ht="12.75">
      <c r="A47" s="86"/>
      <c r="B47" s="86"/>
      <c r="C47" s="86"/>
    </row>
  </sheetData>
  <sheetProtection sheet="1"/>
  <mergeCells count="3">
    <mergeCell ref="C2:D2"/>
    <mergeCell ref="H2:T2"/>
    <mergeCell ref="C1:T1"/>
  </mergeCells>
  <printOptions/>
  <pageMargins left="0" right="0" top="0.3937007874015748" bottom="0" header="0.31496062992125984" footer="0.31496062992125984"/>
  <pageSetup orientation="landscape" paperSize="9" r:id="rId4"/>
  <drawing r:id="rId3"/>
  <legacyDrawing r:id="rId2"/>
</worksheet>
</file>

<file path=xl/worksheets/sheet11.xml><?xml version="1.0" encoding="utf-8"?>
<worksheet xmlns="http://schemas.openxmlformats.org/spreadsheetml/2006/main" xmlns:r="http://schemas.openxmlformats.org/officeDocument/2006/relationships">
  <sheetPr codeName="Feuil10">
    <tabColor theme="4"/>
  </sheetPr>
  <dimension ref="A1:L49"/>
  <sheetViews>
    <sheetView zoomScalePageLayoutView="0" workbookViewId="0" topLeftCell="A28">
      <selection activeCell="F16" sqref="F16"/>
    </sheetView>
  </sheetViews>
  <sheetFormatPr defaultColWidth="12" defaultRowHeight="12.75"/>
  <cols>
    <col min="2" max="2" width="15.83203125" style="71" customWidth="1"/>
    <col min="3" max="6" width="18.83203125" style="71" customWidth="1"/>
    <col min="7" max="7" width="12" style="108" customWidth="1"/>
  </cols>
  <sheetData>
    <row r="1" spans="1:6" ht="18.75">
      <c r="A1" s="437" t="s">
        <v>45</v>
      </c>
      <c r="B1" s="438" t="s">
        <v>32</v>
      </c>
      <c r="C1" s="109" t="s">
        <v>33</v>
      </c>
      <c r="D1" s="109" t="s">
        <v>34</v>
      </c>
      <c r="E1" s="109" t="s">
        <v>35</v>
      </c>
      <c r="F1" s="109" t="s">
        <v>36</v>
      </c>
    </row>
    <row r="2" spans="1:6" ht="18.75">
      <c r="A2" s="437"/>
      <c r="B2" s="439"/>
      <c r="C2" s="110">
        <v>250</v>
      </c>
      <c r="D2" s="110">
        <v>500</v>
      </c>
      <c r="E2" s="110">
        <v>750</v>
      </c>
      <c r="F2" s="110">
        <v>1000</v>
      </c>
    </row>
    <row r="3" spans="1:7" s="19" customFormat="1" ht="16.5" customHeight="1">
      <c r="A3" s="114"/>
      <c r="B3" s="115">
        <v>8</v>
      </c>
      <c r="C3" s="116">
        <f>INT((3.6/B3)*$C$2/60)+MOD((3.6/B3)*$C$2/100,0.6)</f>
        <v>1.525</v>
      </c>
      <c r="D3" s="116">
        <f>INT((3.6/B3)*$D$2/60)+MOD((3.6/B3)*$D$2/100,0.6)</f>
        <v>3.45</v>
      </c>
      <c r="E3" s="116">
        <f>INT((3.6/B3)*$E$2/60)+MOD((3.6/B3)*$E$2/100,0.6)</f>
        <v>5.375</v>
      </c>
      <c r="F3" s="116">
        <f>INT((3.6/B3)*$F$2/60)+MOD((3.6/B3)*$F$2/100,0.6)</f>
        <v>7.3</v>
      </c>
      <c r="G3" s="117"/>
    </row>
    <row r="4" spans="1:7" s="19" customFormat="1" ht="16.5" customHeight="1">
      <c r="A4" s="111">
        <v>1</v>
      </c>
      <c r="B4" s="111">
        <v>9</v>
      </c>
      <c r="C4" s="112">
        <f aca="true" t="shared" si="0" ref="C4:C47">INT((3.6/B4)*$C$2/60)+MOD((3.6/B4)*$C$2/100,0.6)</f>
        <v>1.4</v>
      </c>
      <c r="D4" s="112">
        <f aca="true" t="shared" si="1" ref="D4:D46">INT((3.6/B4)*$D$2/60)+MOD((3.6/B4)*$D$2/100,0.6)</f>
        <v>3.2</v>
      </c>
      <c r="E4" s="112">
        <f aca="true" t="shared" si="2" ref="E4:E46">INT((3.6/B4)*$E$2/60)+MOD((3.6/B4)*$E$2/100,0.6)</f>
        <v>5</v>
      </c>
      <c r="F4" s="112">
        <f aca="true" t="shared" si="3" ref="F4:F46">INT((3.6/B4)*$F$2/60)+MOD((3.6/B4)*$F$2/100,0.6)</f>
        <v>6.4</v>
      </c>
      <c r="G4" s="117"/>
    </row>
    <row r="5" spans="1:7" s="19" customFormat="1" ht="16.5" customHeight="1">
      <c r="A5" s="115"/>
      <c r="B5" s="115">
        <v>9.25</v>
      </c>
      <c r="C5" s="116">
        <f t="shared" si="0"/>
        <v>1.3729729729729732</v>
      </c>
      <c r="D5" s="116">
        <f t="shared" si="1"/>
        <v>3.1459459459459462</v>
      </c>
      <c r="E5" s="116">
        <f t="shared" si="2"/>
        <v>4.518918918918919</v>
      </c>
      <c r="F5" s="116">
        <f t="shared" si="3"/>
        <v>6.2918918918918925</v>
      </c>
      <c r="G5" s="117"/>
    </row>
    <row r="6" spans="1:7" s="19" customFormat="1" ht="16.5" customHeight="1">
      <c r="A6" s="115"/>
      <c r="B6" s="115">
        <v>9.5</v>
      </c>
      <c r="C6" s="116">
        <f t="shared" si="0"/>
        <v>1.3473684210526318</v>
      </c>
      <c r="D6" s="116">
        <f t="shared" si="1"/>
        <v>3.0947368421052635</v>
      </c>
      <c r="E6" s="116">
        <f t="shared" si="2"/>
        <v>4.442105263157895</v>
      </c>
      <c r="F6" s="116">
        <f t="shared" si="3"/>
        <v>6.189473684210527</v>
      </c>
      <c r="G6" s="117"/>
    </row>
    <row r="7" spans="1:7" s="19" customFormat="1" ht="16.5" customHeight="1">
      <c r="A7" s="115"/>
      <c r="B7" s="115">
        <v>9.75</v>
      </c>
      <c r="C7" s="116">
        <f t="shared" si="0"/>
        <v>1.323076923076923</v>
      </c>
      <c r="D7" s="116">
        <f t="shared" si="1"/>
        <v>3.046153846153846</v>
      </c>
      <c r="E7" s="116">
        <f t="shared" si="2"/>
        <v>4.36923076923077</v>
      </c>
      <c r="F7" s="116">
        <f t="shared" si="3"/>
        <v>6.092307692307692</v>
      </c>
      <c r="G7" s="117"/>
    </row>
    <row r="8" spans="1:7" s="19" customFormat="1" ht="16.5" customHeight="1">
      <c r="A8" s="111">
        <v>2</v>
      </c>
      <c r="B8" s="111">
        <v>10</v>
      </c>
      <c r="C8" s="112">
        <f t="shared" si="0"/>
        <v>1.3</v>
      </c>
      <c r="D8" s="112">
        <f t="shared" si="1"/>
        <v>3</v>
      </c>
      <c r="E8" s="112">
        <f t="shared" si="2"/>
        <v>4.300000000000001</v>
      </c>
      <c r="F8" s="112">
        <f t="shared" si="3"/>
        <v>6</v>
      </c>
      <c r="G8" s="117"/>
    </row>
    <row r="9" spans="1:7" s="19" customFormat="1" ht="16.5" customHeight="1">
      <c r="A9" s="115"/>
      <c r="B9" s="115">
        <v>10.25</v>
      </c>
      <c r="C9" s="116">
        <f t="shared" si="0"/>
        <v>1.2780487804878051</v>
      </c>
      <c r="D9" s="116">
        <f t="shared" si="1"/>
        <v>2.5560975609756103</v>
      </c>
      <c r="E9" s="116">
        <f t="shared" si="2"/>
        <v>4.234146341463415</v>
      </c>
      <c r="F9" s="116">
        <f t="shared" si="3"/>
        <v>5.51219512195122</v>
      </c>
      <c r="G9" s="117"/>
    </row>
    <row r="10" spans="1:7" s="19" customFormat="1" ht="16.5" customHeight="1">
      <c r="A10" s="115"/>
      <c r="B10" s="115">
        <v>10.5</v>
      </c>
      <c r="C10" s="116">
        <f t="shared" si="0"/>
        <v>1.2571428571428571</v>
      </c>
      <c r="D10" s="116">
        <f t="shared" si="1"/>
        <v>2.5142857142857142</v>
      </c>
      <c r="E10" s="116">
        <f t="shared" si="2"/>
        <v>4.171428571428572</v>
      </c>
      <c r="F10" s="116">
        <f t="shared" si="3"/>
        <v>5.428571428571429</v>
      </c>
      <c r="G10" s="117"/>
    </row>
    <row r="11" spans="1:7" s="19" customFormat="1" ht="16.5" customHeight="1">
      <c r="A11" s="115"/>
      <c r="B11" s="115">
        <v>10.75</v>
      </c>
      <c r="C11" s="116">
        <f t="shared" si="0"/>
        <v>1.2372093023255815</v>
      </c>
      <c r="D11" s="116">
        <f t="shared" si="1"/>
        <v>2.474418604651163</v>
      </c>
      <c r="E11" s="116">
        <f t="shared" si="2"/>
        <v>4.111627906976745</v>
      </c>
      <c r="F11" s="116">
        <f t="shared" si="3"/>
        <v>5.348837209302325</v>
      </c>
      <c r="G11" s="117"/>
    </row>
    <row r="12" spans="1:7" s="19" customFormat="1" ht="16.5" customHeight="1">
      <c r="A12" s="111">
        <v>3</v>
      </c>
      <c r="B12" s="111">
        <v>11</v>
      </c>
      <c r="C12" s="112">
        <f t="shared" si="0"/>
        <v>1.2181818181818183</v>
      </c>
      <c r="D12" s="112">
        <f t="shared" si="1"/>
        <v>2.4363636363636365</v>
      </c>
      <c r="E12" s="112">
        <f t="shared" si="2"/>
        <v>4.054545454545455</v>
      </c>
      <c r="F12" s="112">
        <f t="shared" si="3"/>
        <v>5.2727272727272725</v>
      </c>
      <c r="G12" s="117"/>
    </row>
    <row r="13" spans="1:7" s="19" customFormat="1" ht="16.5" customHeight="1">
      <c r="A13" s="115"/>
      <c r="B13" s="115">
        <v>11.25</v>
      </c>
      <c r="C13" s="116">
        <f t="shared" si="0"/>
        <v>1.2000000000000002</v>
      </c>
      <c r="D13" s="116">
        <f t="shared" si="1"/>
        <v>2.4000000000000004</v>
      </c>
      <c r="E13" s="116">
        <f t="shared" si="2"/>
        <v>4</v>
      </c>
      <c r="F13" s="116">
        <f t="shared" si="3"/>
        <v>5.2</v>
      </c>
      <c r="G13" s="117"/>
    </row>
    <row r="14" spans="1:7" s="19" customFormat="1" ht="16.5" customHeight="1">
      <c r="A14" s="115"/>
      <c r="B14" s="115">
        <v>11.5</v>
      </c>
      <c r="C14" s="116">
        <f t="shared" si="0"/>
        <v>1.182608695652174</v>
      </c>
      <c r="D14" s="116">
        <f t="shared" si="1"/>
        <v>2.365217391304348</v>
      </c>
      <c r="E14" s="118">
        <f t="shared" si="2"/>
        <v>3.547826086956522</v>
      </c>
      <c r="F14" s="118">
        <f t="shared" si="3"/>
        <v>5.130434782608696</v>
      </c>
      <c r="G14" s="117"/>
    </row>
    <row r="15" spans="1:7" s="19" customFormat="1" ht="16.5" customHeight="1">
      <c r="A15" s="115"/>
      <c r="B15" s="115">
        <v>11.75</v>
      </c>
      <c r="C15" s="116">
        <f t="shared" si="0"/>
        <v>1.1659574468085108</v>
      </c>
      <c r="D15" s="116">
        <f t="shared" si="1"/>
        <v>2.3319148936170215</v>
      </c>
      <c r="E15" s="116">
        <f t="shared" si="2"/>
        <v>3.4978723404255323</v>
      </c>
      <c r="F15" s="116">
        <f t="shared" si="3"/>
        <v>5.063829787234043</v>
      </c>
      <c r="G15" s="117"/>
    </row>
    <row r="16" spans="1:7" s="19" customFormat="1" ht="16.5" customHeight="1">
      <c r="A16" s="111">
        <v>4</v>
      </c>
      <c r="B16" s="111">
        <v>12</v>
      </c>
      <c r="C16" s="112">
        <f t="shared" si="0"/>
        <v>1.15</v>
      </c>
      <c r="D16" s="112">
        <f t="shared" si="1"/>
        <v>2.3</v>
      </c>
      <c r="E16" s="112">
        <f t="shared" si="2"/>
        <v>3.45</v>
      </c>
      <c r="F16" s="112">
        <f t="shared" si="3"/>
        <v>5</v>
      </c>
      <c r="G16" s="117"/>
    </row>
    <row r="17" spans="1:7" s="19" customFormat="1" ht="16.5" customHeight="1">
      <c r="A17" s="115"/>
      <c r="B17" s="115">
        <v>12.25</v>
      </c>
      <c r="C17" s="116">
        <f t="shared" si="0"/>
        <v>1.1346938775510205</v>
      </c>
      <c r="D17" s="116">
        <f t="shared" si="1"/>
        <v>2.269387755102041</v>
      </c>
      <c r="E17" s="116">
        <f t="shared" si="2"/>
        <v>3.4040816326530616</v>
      </c>
      <c r="F17" s="116">
        <f t="shared" si="3"/>
        <v>4.538775510204082</v>
      </c>
      <c r="G17" s="117"/>
    </row>
    <row r="18" spans="1:12" s="19" customFormat="1" ht="16.5" customHeight="1">
      <c r="A18" s="115"/>
      <c r="B18" s="115">
        <v>12.5</v>
      </c>
      <c r="C18" s="116">
        <f t="shared" si="0"/>
        <v>1.12</v>
      </c>
      <c r="D18" s="116">
        <f t="shared" si="1"/>
        <v>2.24</v>
      </c>
      <c r="E18" s="116">
        <f t="shared" si="2"/>
        <v>3.3600000000000003</v>
      </c>
      <c r="F18" s="116">
        <f t="shared" si="3"/>
        <v>4.48</v>
      </c>
      <c r="G18" s="117"/>
      <c r="L18" s="192"/>
    </row>
    <row r="19" spans="1:7" s="19" customFormat="1" ht="16.5" customHeight="1">
      <c r="A19" s="115"/>
      <c r="B19" s="115">
        <v>12.75</v>
      </c>
      <c r="C19" s="116">
        <f t="shared" si="0"/>
        <v>1.1058823529411765</v>
      </c>
      <c r="D19" s="116">
        <f t="shared" si="1"/>
        <v>2.211764705882353</v>
      </c>
      <c r="E19" s="116">
        <f t="shared" si="2"/>
        <v>3.3176470588235296</v>
      </c>
      <c r="F19" s="116">
        <f t="shared" si="3"/>
        <v>4.423529411764706</v>
      </c>
      <c r="G19" s="117"/>
    </row>
    <row r="20" spans="1:7" s="19" customFormat="1" ht="16.5" customHeight="1">
      <c r="A20" s="111">
        <v>5</v>
      </c>
      <c r="B20" s="111">
        <v>13</v>
      </c>
      <c r="C20" s="112">
        <f t="shared" si="0"/>
        <v>1.0923076923076924</v>
      </c>
      <c r="D20" s="112">
        <f t="shared" si="1"/>
        <v>2.184615384615385</v>
      </c>
      <c r="E20" s="112">
        <f t="shared" si="2"/>
        <v>3.2769230769230773</v>
      </c>
      <c r="F20" s="112">
        <f t="shared" si="3"/>
        <v>4.36923076923077</v>
      </c>
      <c r="G20" s="117"/>
    </row>
    <row r="21" spans="1:7" s="19" customFormat="1" ht="16.5" customHeight="1">
      <c r="A21" s="115"/>
      <c r="B21" s="115">
        <v>13.25</v>
      </c>
      <c r="C21" s="116">
        <f t="shared" si="0"/>
        <v>1.0792452830188681</v>
      </c>
      <c r="D21" s="116">
        <f t="shared" si="1"/>
        <v>2.1584905660377363</v>
      </c>
      <c r="E21" s="116">
        <f t="shared" si="2"/>
        <v>3.237735849056604</v>
      </c>
      <c r="F21" s="116">
        <f t="shared" si="3"/>
        <v>4.3169811320754725</v>
      </c>
      <c r="G21" s="117"/>
    </row>
    <row r="22" spans="1:7" s="19" customFormat="1" ht="16.5" customHeight="1">
      <c r="A22" s="115"/>
      <c r="B22" s="115">
        <v>13.5</v>
      </c>
      <c r="C22" s="116">
        <f t="shared" si="0"/>
        <v>1.0666666666666669</v>
      </c>
      <c r="D22" s="116">
        <f t="shared" si="1"/>
        <v>2.1333333333333337</v>
      </c>
      <c r="E22" s="116">
        <f t="shared" si="2"/>
        <v>3.2</v>
      </c>
      <c r="F22" s="116">
        <f t="shared" si="3"/>
        <v>4.2666666666666675</v>
      </c>
      <c r="G22" s="117"/>
    </row>
    <row r="23" spans="1:7" s="19" customFormat="1" ht="16.5" customHeight="1">
      <c r="A23" s="115"/>
      <c r="B23" s="115">
        <v>13.75</v>
      </c>
      <c r="C23" s="116">
        <f t="shared" si="0"/>
        <v>1.0545454545454547</v>
      </c>
      <c r="D23" s="116">
        <f t="shared" si="1"/>
        <v>2.1090909090909093</v>
      </c>
      <c r="E23" s="116">
        <f t="shared" si="2"/>
        <v>3.163636363636364</v>
      </c>
      <c r="F23" s="116">
        <f t="shared" si="3"/>
        <v>4.218181818181819</v>
      </c>
      <c r="G23" s="117"/>
    </row>
    <row r="24" spans="1:7" s="19" customFormat="1" ht="16.5" customHeight="1">
      <c r="A24" s="111">
        <v>6</v>
      </c>
      <c r="B24" s="111">
        <v>14</v>
      </c>
      <c r="C24" s="112">
        <f t="shared" si="0"/>
        <v>1.042857142857143</v>
      </c>
      <c r="D24" s="112">
        <f t="shared" si="1"/>
        <v>2.085714285714286</v>
      </c>
      <c r="E24" s="113">
        <f t="shared" si="2"/>
        <v>3.128571428571429</v>
      </c>
      <c r="F24" s="113">
        <f t="shared" si="3"/>
        <v>4.171428571428572</v>
      </c>
      <c r="G24" s="117"/>
    </row>
    <row r="25" spans="1:7" s="19" customFormat="1" ht="16.5" customHeight="1">
      <c r="A25" s="115"/>
      <c r="B25" s="115">
        <v>14.25</v>
      </c>
      <c r="C25" s="116">
        <f t="shared" si="0"/>
        <v>1.0315789473684212</v>
      </c>
      <c r="D25" s="116">
        <f t="shared" si="1"/>
        <v>2.0631578947368423</v>
      </c>
      <c r="E25" s="116">
        <f t="shared" si="2"/>
        <v>3.0947368421052635</v>
      </c>
      <c r="F25" s="116">
        <f t="shared" si="3"/>
        <v>4.126315789473685</v>
      </c>
      <c r="G25" s="117"/>
    </row>
    <row r="26" spans="1:7" s="19" customFormat="1" ht="16.5" customHeight="1">
      <c r="A26" s="115"/>
      <c r="B26" s="115">
        <v>14.5</v>
      </c>
      <c r="C26" s="116">
        <f t="shared" si="0"/>
        <v>1.0206896551724138</v>
      </c>
      <c r="D26" s="116">
        <f t="shared" si="1"/>
        <v>2.0413793103448277</v>
      </c>
      <c r="E26" s="116">
        <f t="shared" si="2"/>
        <v>3.0620689655172413</v>
      </c>
      <c r="F26" s="116">
        <f t="shared" si="3"/>
        <v>4.082758620689655</v>
      </c>
      <c r="G26" s="117"/>
    </row>
    <row r="27" spans="1:7" s="19" customFormat="1" ht="16.5" customHeight="1">
      <c r="A27" s="115"/>
      <c r="B27" s="115">
        <v>14.75</v>
      </c>
      <c r="C27" s="116">
        <f t="shared" si="0"/>
        <v>1.0101694915254238</v>
      </c>
      <c r="D27" s="116">
        <f t="shared" si="1"/>
        <v>2.0203389830508476</v>
      </c>
      <c r="E27" s="116">
        <f t="shared" si="2"/>
        <v>3.0305084745762714</v>
      </c>
      <c r="F27" s="116">
        <f t="shared" si="3"/>
        <v>4.040677966101695</v>
      </c>
      <c r="G27" s="117"/>
    </row>
    <row r="28" spans="1:7" s="19" customFormat="1" ht="16.5" customHeight="1">
      <c r="A28" s="111">
        <v>7</v>
      </c>
      <c r="B28" s="111">
        <v>15</v>
      </c>
      <c r="C28" s="112">
        <f t="shared" si="0"/>
        <v>1</v>
      </c>
      <c r="D28" s="112">
        <f t="shared" si="1"/>
        <v>2</v>
      </c>
      <c r="E28" s="113">
        <f t="shared" si="2"/>
        <v>3</v>
      </c>
      <c r="F28" s="113">
        <f t="shared" si="3"/>
        <v>4</v>
      </c>
      <c r="G28" s="117"/>
    </row>
    <row r="29" spans="1:7" s="19" customFormat="1" ht="16.5" customHeight="1">
      <c r="A29" s="115"/>
      <c r="B29" s="115">
        <v>15.25</v>
      </c>
      <c r="C29" s="116">
        <f t="shared" si="0"/>
        <v>0.5901639344262296</v>
      </c>
      <c r="D29" s="116">
        <f t="shared" si="1"/>
        <v>1.5803278688524593</v>
      </c>
      <c r="E29" s="116">
        <f t="shared" si="2"/>
        <v>2.5704918032786885</v>
      </c>
      <c r="F29" s="116">
        <f t="shared" si="3"/>
        <v>3.5606557377049186</v>
      </c>
      <c r="G29" s="117"/>
    </row>
    <row r="30" spans="1:7" s="19" customFormat="1" ht="16.5" customHeight="1">
      <c r="A30" s="115"/>
      <c r="B30" s="115">
        <v>15.5</v>
      </c>
      <c r="C30" s="116">
        <f t="shared" si="0"/>
        <v>0.5806451612903226</v>
      </c>
      <c r="D30" s="116">
        <f t="shared" si="1"/>
        <v>1.5612903225806454</v>
      </c>
      <c r="E30" s="116">
        <f t="shared" si="2"/>
        <v>2.541935483870968</v>
      </c>
      <c r="F30" s="116">
        <f t="shared" si="3"/>
        <v>3.5225806451612907</v>
      </c>
      <c r="G30" s="117"/>
    </row>
    <row r="31" spans="1:7" s="19" customFormat="1" ht="16.5" customHeight="1">
      <c r="A31" s="115"/>
      <c r="B31" s="115">
        <v>15.75</v>
      </c>
      <c r="C31" s="116">
        <f t="shared" si="0"/>
        <v>0.5714285714285714</v>
      </c>
      <c r="D31" s="116">
        <f t="shared" si="1"/>
        <v>1.5428571428571427</v>
      </c>
      <c r="E31" s="116">
        <f t="shared" si="2"/>
        <v>2.5142857142857142</v>
      </c>
      <c r="F31" s="116">
        <f t="shared" si="3"/>
        <v>3.4857142857142858</v>
      </c>
      <c r="G31" s="117"/>
    </row>
    <row r="32" spans="1:7" s="19" customFormat="1" ht="16.5" customHeight="1">
      <c r="A32" s="111">
        <v>8</v>
      </c>
      <c r="B32" s="111">
        <v>16</v>
      </c>
      <c r="C32" s="112">
        <f t="shared" si="0"/>
        <v>0.5625</v>
      </c>
      <c r="D32" s="112">
        <f t="shared" si="1"/>
        <v>1.525</v>
      </c>
      <c r="E32" s="112">
        <f t="shared" si="2"/>
        <v>2.4875</v>
      </c>
      <c r="F32" s="112">
        <f t="shared" si="3"/>
        <v>3.45</v>
      </c>
      <c r="G32" s="117"/>
    </row>
    <row r="33" spans="1:7" s="19" customFormat="1" ht="16.5" customHeight="1">
      <c r="A33" s="115"/>
      <c r="B33" s="115">
        <v>16.25</v>
      </c>
      <c r="C33" s="116">
        <f t="shared" si="0"/>
        <v>0.5538461538461539</v>
      </c>
      <c r="D33" s="116">
        <f t="shared" si="1"/>
        <v>1.5076923076923077</v>
      </c>
      <c r="E33" s="116">
        <f t="shared" si="2"/>
        <v>2.4615384615384617</v>
      </c>
      <c r="F33" s="116">
        <f t="shared" si="3"/>
        <v>3.4153846153846157</v>
      </c>
      <c r="G33" s="117"/>
    </row>
    <row r="34" spans="1:7" s="19" customFormat="1" ht="16.5" customHeight="1">
      <c r="A34" s="115"/>
      <c r="B34" s="115">
        <v>16.5</v>
      </c>
      <c r="C34" s="116">
        <f t="shared" si="0"/>
        <v>0.5454545454545454</v>
      </c>
      <c r="D34" s="116">
        <f t="shared" si="1"/>
        <v>1.4909090909090907</v>
      </c>
      <c r="E34" s="116">
        <f t="shared" si="2"/>
        <v>2.4363636363636365</v>
      </c>
      <c r="F34" s="116">
        <f t="shared" si="3"/>
        <v>3.381818181818182</v>
      </c>
      <c r="G34" s="117"/>
    </row>
    <row r="35" spans="1:7" s="19" customFormat="1" ht="16.5" customHeight="1">
      <c r="A35" s="115"/>
      <c r="B35" s="115">
        <v>16.75</v>
      </c>
      <c r="C35" s="116">
        <f t="shared" si="0"/>
        <v>0.5373134328358209</v>
      </c>
      <c r="D35" s="116">
        <f t="shared" si="1"/>
        <v>1.4746268656716417</v>
      </c>
      <c r="E35" s="116">
        <f t="shared" si="2"/>
        <v>2.4119402985074627</v>
      </c>
      <c r="F35" s="116">
        <f t="shared" si="3"/>
        <v>3.3492537313432837</v>
      </c>
      <c r="G35" s="117"/>
    </row>
    <row r="36" spans="1:7" s="19" customFormat="1" ht="16.5" customHeight="1">
      <c r="A36" s="111">
        <v>9</v>
      </c>
      <c r="B36" s="111">
        <v>17</v>
      </c>
      <c r="C36" s="112">
        <f t="shared" si="0"/>
        <v>0.5294117647058824</v>
      </c>
      <c r="D36" s="112">
        <f t="shared" si="1"/>
        <v>1.4588235294117649</v>
      </c>
      <c r="E36" s="113">
        <f t="shared" si="2"/>
        <v>2.388235294117647</v>
      </c>
      <c r="F36" s="113">
        <f t="shared" si="3"/>
        <v>3.3176470588235296</v>
      </c>
      <c r="G36" s="117"/>
    </row>
    <row r="37" spans="1:7" s="19" customFormat="1" ht="16.5" customHeight="1">
      <c r="A37" s="115"/>
      <c r="B37" s="115">
        <v>17.25</v>
      </c>
      <c r="C37" s="116">
        <f t="shared" si="0"/>
        <v>0.5217391304347827</v>
      </c>
      <c r="D37" s="116">
        <f t="shared" si="1"/>
        <v>1.4434782608695653</v>
      </c>
      <c r="E37" s="116">
        <f t="shared" si="2"/>
        <v>2.365217391304348</v>
      </c>
      <c r="F37" s="116">
        <f t="shared" si="3"/>
        <v>3.286956521739131</v>
      </c>
      <c r="G37" s="117"/>
    </row>
    <row r="38" spans="1:7" s="19" customFormat="1" ht="16.5" customHeight="1">
      <c r="A38" s="115"/>
      <c r="B38" s="115">
        <v>17.5</v>
      </c>
      <c r="C38" s="116">
        <f t="shared" si="0"/>
        <v>0.5142857142857143</v>
      </c>
      <c r="D38" s="116">
        <f t="shared" si="1"/>
        <v>1.4285714285714288</v>
      </c>
      <c r="E38" s="116">
        <f t="shared" si="2"/>
        <v>2.3428571428571425</v>
      </c>
      <c r="F38" s="116">
        <f t="shared" si="3"/>
        <v>3.2571428571428576</v>
      </c>
      <c r="G38" s="117"/>
    </row>
    <row r="39" spans="1:7" s="19" customFormat="1" ht="16.5" customHeight="1">
      <c r="A39" s="115"/>
      <c r="B39" s="115">
        <v>17.75</v>
      </c>
      <c r="C39" s="116">
        <f t="shared" si="0"/>
        <v>0.5070422535211268</v>
      </c>
      <c r="D39" s="116">
        <f t="shared" si="1"/>
        <v>1.4140845070422534</v>
      </c>
      <c r="E39" s="116">
        <f t="shared" si="2"/>
        <v>2.3211267605633807</v>
      </c>
      <c r="F39" s="116">
        <f t="shared" si="3"/>
        <v>3.228169014084507</v>
      </c>
      <c r="G39" s="117"/>
    </row>
    <row r="40" spans="1:7" s="19" customFormat="1" ht="16.5" customHeight="1">
      <c r="A40" s="111">
        <v>10</v>
      </c>
      <c r="B40" s="111">
        <v>18</v>
      </c>
      <c r="C40" s="112">
        <f t="shared" si="0"/>
        <v>0.5</v>
      </c>
      <c r="D40" s="112">
        <f t="shared" si="1"/>
        <v>1.4</v>
      </c>
      <c r="E40" s="112">
        <f t="shared" si="2"/>
        <v>2.3</v>
      </c>
      <c r="F40" s="112">
        <f t="shared" si="3"/>
        <v>3.2</v>
      </c>
      <c r="G40" s="117"/>
    </row>
    <row r="41" spans="1:7" s="19" customFormat="1" ht="16.5" customHeight="1">
      <c r="A41" s="115"/>
      <c r="B41" s="115">
        <v>18.25</v>
      </c>
      <c r="C41" s="116">
        <f t="shared" si="0"/>
        <v>0.4931506849315068</v>
      </c>
      <c r="D41" s="116">
        <f t="shared" si="1"/>
        <v>1.3863013698630136</v>
      </c>
      <c r="E41" s="116">
        <f t="shared" si="2"/>
        <v>2.2794520547945205</v>
      </c>
      <c r="F41" s="116">
        <f t="shared" si="3"/>
        <v>3.1726027397260275</v>
      </c>
      <c r="G41" s="117"/>
    </row>
    <row r="42" spans="1:7" s="19" customFormat="1" ht="16.5" customHeight="1">
      <c r="A42" s="115"/>
      <c r="B42" s="115">
        <v>18.5</v>
      </c>
      <c r="C42" s="116">
        <f t="shared" si="0"/>
        <v>0.4864864864864865</v>
      </c>
      <c r="D42" s="116">
        <f t="shared" si="1"/>
        <v>1.3729729729729732</v>
      </c>
      <c r="E42" s="116">
        <f t="shared" si="2"/>
        <v>2.2594594594594595</v>
      </c>
      <c r="F42" s="116">
        <f t="shared" si="3"/>
        <v>3.1459459459459462</v>
      </c>
      <c r="G42" s="117"/>
    </row>
    <row r="43" spans="1:7" s="19" customFormat="1" ht="16.5" customHeight="1">
      <c r="A43" s="115"/>
      <c r="B43" s="115">
        <v>18.75</v>
      </c>
      <c r="C43" s="116">
        <f t="shared" si="0"/>
        <v>0.48</v>
      </c>
      <c r="D43" s="116">
        <f t="shared" si="1"/>
        <v>1.3599999999999999</v>
      </c>
      <c r="E43" s="116">
        <f t="shared" si="2"/>
        <v>2.24</v>
      </c>
      <c r="F43" s="116">
        <f t="shared" si="3"/>
        <v>3.12</v>
      </c>
      <c r="G43" s="117"/>
    </row>
    <row r="44" spans="1:7" s="19" customFormat="1" ht="16.5" customHeight="1">
      <c r="A44" s="111">
        <v>11</v>
      </c>
      <c r="B44" s="111">
        <v>19</v>
      </c>
      <c r="C44" s="112">
        <f t="shared" si="0"/>
        <v>0.4736842105263158</v>
      </c>
      <c r="D44" s="112">
        <f t="shared" si="1"/>
        <v>1.3473684210526318</v>
      </c>
      <c r="E44" s="112">
        <f t="shared" si="2"/>
        <v>2.2210526315789476</v>
      </c>
      <c r="F44" s="112">
        <f t="shared" si="3"/>
        <v>3.0947368421052635</v>
      </c>
      <c r="G44" s="117"/>
    </row>
    <row r="45" spans="1:7" s="19" customFormat="1" ht="16.5" customHeight="1">
      <c r="A45" s="115"/>
      <c r="B45" s="115">
        <v>19.25</v>
      </c>
      <c r="C45" s="116">
        <f t="shared" si="0"/>
        <v>0.4675324675324676</v>
      </c>
      <c r="D45" s="116">
        <f t="shared" si="1"/>
        <v>1.3350649350649353</v>
      </c>
      <c r="E45" s="116">
        <f t="shared" si="2"/>
        <v>2.2025974025974024</v>
      </c>
      <c r="F45" s="116">
        <f t="shared" si="3"/>
        <v>3.0701298701298705</v>
      </c>
      <c r="G45" s="117"/>
    </row>
    <row r="46" spans="1:7" s="19" customFormat="1" ht="16.5" customHeight="1">
      <c r="A46" s="115"/>
      <c r="B46" s="115">
        <v>19.5</v>
      </c>
      <c r="C46" s="116">
        <f t="shared" si="0"/>
        <v>0.4615384615384615</v>
      </c>
      <c r="D46" s="116">
        <f t="shared" si="1"/>
        <v>1.323076923076923</v>
      </c>
      <c r="E46" s="116">
        <f t="shared" si="2"/>
        <v>2.184615384615385</v>
      </c>
      <c r="F46" s="116">
        <f t="shared" si="3"/>
        <v>3.046153846153846</v>
      </c>
      <c r="G46" s="117"/>
    </row>
    <row r="47" spans="1:7" s="19" customFormat="1" ht="16.5" customHeight="1">
      <c r="A47" s="115"/>
      <c r="B47" s="115">
        <v>19.75</v>
      </c>
      <c r="C47" s="116">
        <f t="shared" si="0"/>
        <v>0.45569620253164556</v>
      </c>
      <c r="D47" s="116">
        <f>INT((3.6/B47)*$D$2/60)+MOD((3.6/B47)*$D$2/100,0.6)</f>
        <v>1.311392405063291</v>
      </c>
      <c r="E47" s="116">
        <f>INT((3.6/B47)*$E$2/60)+MOD((3.6/B47)*$E$2/100,0.6)</f>
        <v>2.1670886075949367</v>
      </c>
      <c r="F47" s="116">
        <f>INT((3.6/B47)*$F$2/60)+MOD((3.6/B47)*$F$2/100,0.6)</f>
        <v>3.0227848101265824</v>
      </c>
      <c r="G47" s="117"/>
    </row>
    <row r="48" spans="1:7" s="19" customFormat="1" ht="16.5" customHeight="1">
      <c r="A48" s="111">
        <v>12</v>
      </c>
      <c r="B48" s="111">
        <v>20</v>
      </c>
      <c r="C48" s="112">
        <f>INT((3.6/B48)*$C$2/60)+MOD((3.6/B48)*$C$2/100,0.6)</f>
        <v>0.45</v>
      </c>
      <c r="D48" s="112">
        <f>INT((3.6/B48)*$D$2/60)+MOD((3.6/B48)*$D$2/100,0.6)</f>
        <v>1.3</v>
      </c>
      <c r="E48" s="112">
        <f>INT((3.6/B48)*$E$2/60)+MOD((3.6/B48)*$E$2/100,0.6)</f>
        <v>2.1500000000000004</v>
      </c>
      <c r="F48" s="112">
        <f>INT((3.6/B48)*$F$2/60)+MOD((3.6/B48)*$F$2/100,0.6)</f>
        <v>3</v>
      </c>
      <c r="G48" s="117"/>
    </row>
    <row r="49" spans="3:6" ht="15.75">
      <c r="C49" s="26"/>
      <c r="D49" s="26"/>
      <c r="E49" s="26"/>
      <c r="F49" s="26"/>
    </row>
  </sheetData>
  <sheetProtection password="CF09" sheet="1"/>
  <mergeCells count="2">
    <mergeCell ref="A1:A2"/>
    <mergeCell ref="B1:B2"/>
  </mergeCells>
  <printOptions horizontalCentered="1"/>
  <pageMargins left="0" right="0" top="0" bottom="0" header="0.31496062992125984" footer="0.31496062992125984"/>
  <pageSetup orientation="portrait" paperSize="9" r:id="rId1"/>
</worksheet>
</file>

<file path=xl/worksheets/sheet12.xml><?xml version="1.0" encoding="utf-8"?>
<worksheet xmlns="http://schemas.openxmlformats.org/spreadsheetml/2006/main" xmlns:r="http://schemas.openxmlformats.org/officeDocument/2006/relationships">
  <sheetPr codeName="Feuil13">
    <tabColor theme="4"/>
  </sheetPr>
  <dimension ref="A1:U35"/>
  <sheetViews>
    <sheetView zoomScalePageLayoutView="0" workbookViewId="0" topLeftCell="A4">
      <selection activeCell="C26" sqref="C26"/>
    </sheetView>
  </sheetViews>
  <sheetFormatPr defaultColWidth="12" defaultRowHeight="12.75"/>
  <cols>
    <col min="1" max="2" width="10.83203125" style="122" customWidth="1"/>
    <col min="3" max="4" width="8.83203125" style="122" customWidth="1"/>
    <col min="5" max="6" width="10.83203125" style="122" customWidth="1"/>
    <col min="7" max="8" width="8.83203125" style="122" customWidth="1"/>
    <col min="9" max="10" width="10.83203125" style="122" customWidth="1"/>
    <col min="11" max="12" width="8.83203125" style="122" customWidth="1"/>
    <col min="13" max="14" width="10.83203125" style="122" customWidth="1"/>
    <col min="15" max="16" width="8.83203125" style="122" customWidth="1"/>
    <col min="17" max="19" width="12" style="122" customWidth="1"/>
    <col min="20" max="20" width="14.33203125" style="122" bestFit="1" customWidth="1"/>
    <col min="21" max="21" width="12" style="122" customWidth="1"/>
    <col min="27" max="16384" width="12" style="122" customWidth="1"/>
  </cols>
  <sheetData>
    <row r="1" spans="1:15" ht="18">
      <c r="A1" s="440" t="s">
        <v>74</v>
      </c>
      <c r="B1" s="435"/>
      <c r="C1" s="435"/>
      <c r="D1" s="435"/>
      <c r="E1" s="435"/>
      <c r="F1" s="435"/>
      <c r="G1" s="435"/>
      <c r="H1" s="435"/>
      <c r="I1" s="435"/>
      <c r="J1" s="435"/>
      <c r="K1" s="435"/>
      <c r="L1" s="435"/>
      <c r="M1" s="435"/>
      <c r="N1" s="435"/>
      <c r="O1" s="435"/>
    </row>
    <row r="2" spans="1:16" ht="18" customHeight="1" thickBot="1">
      <c r="A2" s="445" t="s">
        <v>48</v>
      </c>
      <c r="B2" s="445"/>
      <c r="C2" s="445"/>
      <c r="D2" s="445"/>
      <c r="E2" s="445"/>
      <c r="F2" s="445"/>
      <c r="G2" s="445"/>
      <c r="H2" s="445"/>
      <c r="I2" s="445"/>
      <c r="J2" s="445"/>
      <c r="K2" s="445"/>
      <c r="L2" s="445"/>
      <c r="M2" s="445"/>
      <c r="N2" s="445"/>
      <c r="O2" s="446"/>
      <c r="P2" s="447"/>
    </row>
    <row r="3" spans="1:21" ht="18" customHeight="1" thickBot="1">
      <c r="A3" s="441" t="s">
        <v>49</v>
      </c>
      <c r="B3" s="442"/>
      <c r="C3" s="442"/>
      <c r="D3" s="442"/>
      <c r="E3" s="442"/>
      <c r="F3" s="442"/>
      <c r="G3" s="442"/>
      <c r="H3" s="443"/>
      <c r="I3" s="441" t="s">
        <v>50</v>
      </c>
      <c r="J3" s="442"/>
      <c r="K3" s="442"/>
      <c r="L3" s="442"/>
      <c r="M3" s="442"/>
      <c r="N3" s="442"/>
      <c r="O3" s="442"/>
      <c r="P3" s="444"/>
      <c r="R3" s="123"/>
      <c r="S3" s="123"/>
      <c r="T3" s="120"/>
      <c r="U3" s="120"/>
    </row>
    <row r="4" spans="1:16" ht="19.5" customHeight="1">
      <c r="A4" s="448" t="s">
        <v>46</v>
      </c>
      <c r="B4" s="449"/>
      <c r="C4" s="450"/>
      <c r="D4" s="217" t="s">
        <v>45</v>
      </c>
      <c r="E4" s="451" t="s">
        <v>47</v>
      </c>
      <c r="F4" s="452"/>
      <c r="G4" s="452"/>
      <c r="H4" s="219" t="s">
        <v>45</v>
      </c>
      <c r="I4" s="448" t="s">
        <v>46</v>
      </c>
      <c r="J4" s="449"/>
      <c r="K4" s="449"/>
      <c r="L4" s="217" t="s">
        <v>45</v>
      </c>
      <c r="M4" s="451" t="s">
        <v>47</v>
      </c>
      <c r="N4" s="452"/>
      <c r="O4" s="452"/>
      <c r="P4" s="219" t="s">
        <v>45</v>
      </c>
    </row>
    <row r="5" spans="1:16" ht="24.75" customHeight="1">
      <c r="A5" s="206" t="s">
        <v>25</v>
      </c>
      <c r="B5" s="175" t="s">
        <v>68</v>
      </c>
      <c r="C5" s="176" t="s">
        <v>70</v>
      </c>
      <c r="D5" s="218" t="s">
        <v>69</v>
      </c>
      <c r="E5" s="220" t="s">
        <v>25</v>
      </c>
      <c r="F5" s="121" t="s">
        <v>68</v>
      </c>
      <c r="G5" s="182" t="s">
        <v>71</v>
      </c>
      <c r="H5" s="207" t="s">
        <v>69</v>
      </c>
      <c r="I5" s="206" t="s">
        <v>25</v>
      </c>
      <c r="J5" s="175" t="s">
        <v>68</v>
      </c>
      <c r="K5" s="176" t="s">
        <v>71</v>
      </c>
      <c r="L5" s="218" t="s">
        <v>69</v>
      </c>
      <c r="M5" s="220" t="s">
        <v>25</v>
      </c>
      <c r="N5" s="121" t="s">
        <v>68</v>
      </c>
      <c r="O5" s="177" t="s">
        <v>71</v>
      </c>
      <c r="P5" s="207" t="s">
        <v>69</v>
      </c>
    </row>
    <row r="6" spans="1:16" ht="17.25" customHeight="1">
      <c r="A6" s="208">
        <v>2500</v>
      </c>
      <c r="B6" s="188">
        <v>10</v>
      </c>
      <c r="C6" s="181">
        <f>(A6*6)/1000</f>
        <v>15</v>
      </c>
      <c r="D6" s="209">
        <f>(C6*100)/80</f>
        <v>18.75</v>
      </c>
      <c r="E6" s="221">
        <v>2100</v>
      </c>
      <c r="F6" s="188">
        <v>10</v>
      </c>
      <c r="G6" s="181">
        <f>(E6*6)/1000</f>
        <v>12.6</v>
      </c>
      <c r="H6" s="209">
        <f>(G6*100)/80</f>
        <v>15.75</v>
      </c>
      <c r="I6" s="208">
        <v>2700</v>
      </c>
      <c r="J6" s="178">
        <v>10</v>
      </c>
      <c r="K6" s="181">
        <f>(I6*6)/1000</f>
        <v>16.2</v>
      </c>
      <c r="L6" s="209">
        <f>(K6*100)/80</f>
        <v>20.25</v>
      </c>
      <c r="M6" s="221">
        <v>2300</v>
      </c>
      <c r="N6" s="178">
        <v>10</v>
      </c>
      <c r="O6" s="181">
        <f>(M6*6)/1000</f>
        <v>13.8</v>
      </c>
      <c r="P6" s="209">
        <f>(O6*100)/80</f>
        <v>17.25</v>
      </c>
    </row>
    <row r="7" spans="1:16" ht="17.25" customHeight="1">
      <c r="A7" s="210">
        <v>2450</v>
      </c>
      <c r="B7" s="189">
        <v>9.75</v>
      </c>
      <c r="C7" s="184">
        <f aca="true" t="shared" si="0" ref="C7:C32">(A7*6)/1000</f>
        <v>14.7</v>
      </c>
      <c r="D7" s="211">
        <f aca="true" t="shared" si="1" ref="D7:D32">(C7*100)/80</f>
        <v>18.375</v>
      </c>
      <c r="E7" s="222">
        <v>2050</v>
      </c>
      <c r="F7" s="189">
        <v>9.75</v>
      </c>
      <c r="G7" s="184">
        <f aca="true" t="shared" si="2" ref="G7:G28">(E7*6)/1000</f>
        <v>12.3</v>
      </c>
      <c r="H7" s="211">
        <f aca="true" t="shared" si="3" ref="H7:H28">(G7*100)/80</f>
        <v>15.375</v>
      </c>
      <c r="I7" s="210">
        <v>2650</v>
      </c>
      <c r="J7" s="183">
        <v>9.75</v>
      </c>
      <c r="K7" s="184">
        <f aca="true" t="shared" si="4" ref="K7:K32">(I7*6)/1000</f>
        <v>15.9</v>
      </c>
      <c r="L7" s="211">
        <f aca="true" t="shared" si="5" ref="L7:L32">(K7*100)/80</f>
        <v>19.875</v>
      </c>
      <c r="M7" s="222">
        <v>2250</v>
      </c>
      <c r="N7" s="183">
        <v>9.75</v>
      </c>
      <c r="O7" s="184">
        <f aca="true" t="shared" si="6" ref="O7:O28">(M7*6)/1000</f>
        <v>13.5</v>
      </c>
      <c r="P7" s="211">
        <f aca="true" t="shared" si="7" ref="P7:P28">(O7*100)/80</f>
        <v>16.875</v>
      </c>
    </row>
    <row r="8" spans="1:16" ht="17.25" customHeight="1">
      <c r="A8" s="208">
        <v>2400</v>
      </c>
      <c r="B8" s="188">
        <v>9.5</v>
      </c>
      <c r="C8" s="181">
        <f t="shared" si="0"/>
        <v>14.4</v>
      </c>
      <c r="D8" s="209">
        <f t="shared" si="1"/>
        <v>18</v>
      </c>
      <c r="E8" s="221">
        <v>2000</v>
      </c>
      <c r="F8" s="188">
        <v>9.5</v>
      </c>
      <c r="G8" s="181">
        <f t="shared" si="2"/>
        <v>12</v>
      </c>
      <c r="H8" s="209">
        <f t="shared" si="3"/>
        <v>15</v>
      </c>
      <c r="I8" s="208">
        <v>2600</v>
      </c>
      <c r="J8" s="178">
        <v>9.5</v>
      </c>
      <c r="K8" s="181">
        <f t="shared" si="4"/>
        <v>15.6</v>
      </c>
      <c r="L8" s="209">
        <f t="shared" si="5"/>
        <v>19.5</v>
      </c>
      <c r="M8" s="221">
        <v>2200</v>
      </c>
      <c r="N8" s="178">
        <v>9.5</v>
      </c>
      <c r="O8" s="181">
        <f t="shared" si="6"/>
        <v>13.2</v>
      </c>
      <c r="P8" s="209">
        <f t="shared" si="7"/>
        <v>16.5</v>
      </c>
    </row>
    <row r="9" spans="1:16" ht="17.25" customHeight="1">
      <c r="A9" s="210">
        <v>2350</v>
      </c>
      <c r="B9" s="189">
        <v>9.25</v>
      </c>
      <c r="C9" s="184">
        <f t="shared" si="0"/>
        <v>14.1</v>
      </c>
      <c r="D9" s="211">
        <f t="shared" si="1"/>
        <v>17.625</v>
      </c>
      <c r="E9" s="222">
        <v>1950</v>
      </c>
      <c r="F9" s="189">
        <v>9.25</v>
      </c>
      <c r="G9" s="184">
        <f t="shared" si="2"/>
        <v>11.7</v>
      </c>
      <c r="H9" s="211">
        <f t="shared" si="3"/>
        <v>14.625</v>
      </c>
      <c r="I9" s="210">
        <v>2550</v>
      </c>
      <c r="J9" s="183">
        <v>9.25</v>
      </c>
      <c r="K9" s="184">
        <f t="shared" si="4"/>
        <v>15.3</v>
      </c>
      <c r="L9" s="211">
        <f t="shared" si="5"/>
        <v>19.125</v>
      </c>
      <c r="M9" s="222">
        <v>2150</v>
      </c>
      <c r="N9" s="183">
        <v>9.25</v>
      </c>
      <c r="O9" s="184">
        <f t="shared" si="6"/>
        <v>12.9</v>
      </c>
      <c r="P9" s="211">
        <f t="shared" si="7"/>
        <v>16.125</v>
      </c>
    </row>
    <row r="10" spans="1:16" ht="17.25" customHeight="1">
      <c r="A10" s="208">
        <v>2300</v>
      </c>
      <c r="B10" s="188">
        <v>9</v>
      </c>
      <c r="C10" s="181">
        <f t="shared" si="0"/>
        <v>13.8</v>
      </c>
      <c r="D10" s="209">
        <f t="shared" si="1"/>
        <v>17.25</v>
      </c>
      <c r="E10" s="221">
        <v>1900</v>
      </c>
      <c r="F10" s="188">
        <v>9</v>
      </c>
      <c r="G10" s="181">
        <f t="shared" si="2"/>
        <v>11.4</v>
      </c>
      <c r="H10" s="209">
        <f t="shared" si="3"/>
        <v>14.25</v>
      </c>
      <c r="I10" s="208">
        <v>2500</v>
      </c>
      <c r="J10" s="178">
        <v>9</v>
      </c>
      <c r="K10" s="181">
        <f t="shared" si="4"/>
        <v>15</v>
      </c>
      <c r="L10" s="209">
        <f t="shared" si="5"/>
        <v>18.75</v>
      </c>
      <c r="M10" s="221">
        <v>2100</v>
      </c>
      <c r="N10" s="178">
        <v>9</v>
      </c>
      <c r="O10" s="181">
        <f t="shared" si="6"/>
        <v>12.6</v>
      </c>
      <c r="P10" s="209">
        <f t="shared" si="7"/>
        <v>15.75</v>
      </c>
    </row>
    <row r="11" spans="1:16" ht="17.25" customHeight="1">
      <c r="A11" s="210">
        <v>2250</v>
      </c>
      <c r="B11" s="189">
        <v>8.75</v>
      </c>
      <c r="C11" s="184">
        <f t="shared" si="0"/>
        <v>13.5</v>
      </c>
      <c r="D11" s="211">
        <f t="shared" si="1"/>
        <v>16.875</v>
      </c>
      <c r="E11" s="222">
        <v>1850</v>
      </c>
      <c r="F11" s="189">
        <v>8.75</v>
      </c>
      <c r="G11" s="184">
        <f t="shared" si="2"/>
        <v>11.1</v>
      </c>
      <c r="H11" s="211">
        <f t="shared" si="3"/>
        <v>13.875</v>
      </c>
      <c r="I11" s="210">
        <v>2450</v>
      </c>
      <c r="J11" s="183">
        <v>8.75</v>
      </c>
      <c r="K11" s="184">
        <f t="shared" si="4"/>
        <v>14.7</v>
      </c>
      <c r="L11" s="211">
        <f t="shared" si="5"/>
        <v>18.375</v>
      </c>
      <c r="M11" s="222">
        <v>2050</v>
      </c>
      <c r="N11" s="183">
        <v>8.75</v>
      </c>
      <c r="O11" s="184">
        <f t="shared" si="6"/>
        <v>12.3</v>
      </c>
      <c r="P11" s="211">
        <f t="shared" si="7"/>
        <v>15.375</v>
      </c>
    </row>
    <row r="12" spans="1:16" ht="17.25" customHeight="1">
      <c r="A12" s="208">
        <v>2200</v>
      </c>
      <c r="B12" s="188">
        <v>8.5</v>
      </c>
      <c r="C12" s="181">
        <f t="shared" si="0"/>
        <v>13.2</v>
      </c>
      <c r="D12" s="209">
        <f t="shared" si="1"/>
        <v>16.5</v>
      </c>
      <c r="E12" s="221">
        <v>1800</v>
      </c>
      <c r="F12" s="188">
        <v>8.5</v>
      </c>
      <c r="G12" s="181">
        <f t="shared" si="2"/>
        <v>10.8</v>
      </c>
      <c r="H12" s="209">
        <f t="shared" si="3"/>
        <v>13.5</v>
      </c>
      <c r="I12" s="208">
        <v>2400</v>
      </c>
      <c r="J12" s="178">
        <v>8.5</v>
      </c>
      <c r="K12" s="181">
        <f t="shared" si="4"/>
        <v>14.4</v>
      </c>
      <c r="L12" s="209">
        <f t="shared" si="5"/>
        <v>18</v>
      </c>
      <c r="M12" s="221">
        <v>2000</v>
      </c>
      <c r="N12" s="178">
        <v>8.5</v>
      </c>
      <c r="O12" s="181">
        <f t="shared" si="6"/>
        <v>12</v>
      </c>
      <c r="P12" s="209">
        <f t="shared" si="7"/>
        <v>15</v>
      </c>
    </row>
    <row r="13" spans="1:16" ht="17.25" customHeight="1">
      <c r="A13" s="210">
        <v>2150</v>
      </c>
      <c r="B13" s="189">
        <v>8.25</v>
      </c>
      <c r="C13" s="184">
        <f t="shared" si="0"/>
        <v>12.9</v>
      </c>
      <c r="D13" s="211">
        <f t="shared" si="1"/>
        <v>16.125</v>
      </c>
      <c r="E13" s="222">
        <v>1750</v>
      </c>
      <c r="F13" s="189">
        <v>8.25</v>
      </c>
      <c r="G13" s="184">
        <f t="shared" si="2"/>
        <v>10.5</v>
      </c>
      <c r="H13" s="211">
        <f t="shared" si="3"/>
        <v>13.125</v>
      </c>
      <c r="I13" s="210">
        <v>2350</v>
      </c>
      <c r="J13" s="183">
        <v>8.25</v>
      </c>
      <c r="K13" s="184">
        <f t="shared" si="4"/>
        <v>14.1</v>
      </c>
      <c r="L13" s="211">
        <f t="shared" si="5"/>
        <v>17.625</v>
      </c>
      <c r="M13" s="222">
        <v>1950</v>
      </c>
      <c r="N13" s="183">
        <v>8.25</v>
      </c>
      <c r="O13" s="184">
        <f t="shared" si="6"/>
        <v>11.7</v>
      </c>
      <c r="P13" s="211">
        <f t="shared" si="7"/>
        <v>14.625</v>
      </c>
    </row>
    <row r="14" spans="1:16" ht="17.25" customHeight="1">
      <c r="A14" s="208">
        <v>2100</v>
      </c>
      <c r="B14" s="188">
        <v>8</v>
      </c>
      <c r="C14" s="181">
        <f t="shared" si="0"/>
        <v>12.6</v>
      </c>
      <c r="D14" s="209">
        <f t="shared" si="1"/>
        <v>15.75</v>
      </c>
      <c r="E14" s="221">
        <v>1700</v>
      </c>
      <c r="F14" s="188">
        <v>8</v>
      </c>
      <c r="G14" s="181">
        <f t="shared" si="2"/>
        <v>10.2</v>
      </c>
      <c r="H14" s="209">
        <f t="shared" si="3"/>
        <v>12.749999999999998</v>
      </c>
      <c r="I14" s="208">
        <v>2300</v>
      </c>
      <c r="J14" s="178">
        <v>8</v>
      </c>
      <c r="K14" s="181">
        <f t="shared" si="4"/>
        <v>13.8</v>
      </c>
      <c r="L14" s="209">
        <f t="shared" si="5"/>
        <v>17.25</v>
      </c>
      <c r="M14" s="221">
        <v>1900</v>
      </c>
      <c r="N14" s="178">
        <v>8</v>
      </c>
      <c r="O14" s="181">
        <f t="shared" si="6"/>
        <v>11.4</v>
      </c>
      <c r="P14" s="209">
        <f t="shared" si="7"/>
        <v>14.25</v>
      </c>
    </row>
    <row r="15" spans="1:16" ht="17.25" customHeight="1">
      <c r="A15" s="210">
        <v>2050</v>
      </c>
      <c r="B15" s="189">
        <v>7.75</v>
      </c>
      <c r="C15" s="184">
        <f t="shared" si="0"/>
        <v>12.3</v>
      </c>
      <c r="D15" s="211">
        <f t="shared" si="1"/>
        <v>15.375</v>
      </c>
      <c r="E15" s="222">
        <v>1650</v>
      </c>
      <c r="F15" s="189">
        <v>7.5</v>
      </c>
      <c r="G15" s="184">
        <f t="shared" si="2"/>
        <v>9.9</v>
      </c>
      <c r="H15" s="211">
        <f t="shared" si="3"/>
        <v>12.375</v>
      </c>
      <c r="I15" s="210">
        <v>2250</v>
      </c>
      <c r="J15" s="183">
        <v>7.75</v>
      </c>
      <c r="K15" s="184">
        <f t="shared" si="4"/>
        <v>13.5</v>
      </c>
      <c r="L15" s="211">
        <f t="shared" si="5"/>
        <v>16.875</v>
      </c>
      <c r="M15" s="222">
        <v>1850</v>
      </c>
      <c r="N15" s="183">
        <v>7.75</v>
      </c>
      <c r="O15" s="184">
        <f t="shared" si="6"/>
        <v>11.1</v>
      </c>
      <c r="P15" s="211">
        <f t="shared" si="7"/>
        <v>13.875</v>
      </c>
    </row>
    <row r="16" spans="1:20" ht="17.25" customHeight="1">
      <c r="A16" s="208">
        <v>2000</v>
      </c>
      <c r="B16" s="188">
        <v>7.5</v>
      </c>
      <c r="C16" s="181">
        <f t="shared" si="0"/>
        <v>12</v>
      </c>
      <c r="D16" s="209">
        <f t="shared" si="1"/>
        <v>15</v>
      </c>
      <c r="E16" s="221">
        <v>1600</v>
      </c>
      <c r="F16" s="188">
        <v>7</v>
      </c>
      <c r="G16" s="181">
        <f t="shared" si="2"/>
        <v>9.6</v>
      </c>
      <c r="H16" s="209">
        <f t="shared" si="3"/>
        <v>12</v>
      </c>
      <c r="I16" s="208">
        <v>2200</v>
      </c>
      <c r="J16" s="178">
        <v>7.5</v>
      </c>
      <c r="K16" s="181">
        <f t="shared" si="4"/>
        <v>13.2</v>
      </c>
      <c r="L16" s="209">
        <f t="shared" si="5"/>
        <v>16.5</v>
      </c>
      <c r="M16" s="221">
        <v>1800</v>
      </c>
      <c r="N16" s="178">
        <v>7.5</v>
      </c>
      <c r="O16" s="181">
        <f t="shared" si="6"/>
        <v>10.8</v>
      </c>
      <c r="P16" s="209">
        <f t="shared" si="7"/>
        <v>13.5</v>
      </c>
      <c r="T16" s="174"/>
    </row>
    <row r="17" spans="1:16" ht="17.25" customHeight="1">
      <c r="A17" s="210">
        <v>1950</v>
      </c>
      <c r="B17" s="189">
        <v>7.25</v>
      </c>
      <c r="C17" s="184">
        <f t="shared" si="0"/>
        <v>11.7</v>
      </c>
      <c r="D17" s="211">
        <f t="shared" si="1"/>
        <v>14.625</v>
      </c>
      <c r="E17" s="222">
        <v>1550</v>
      </c>
      <c r="F17" s="189">
        <v>6.5</v>
      </c>
      <c r="G17" s="184">
        <f t="shared" si="2"/>
        <v>9.3</v>
      </c>
      <c r="H17" s="211">
        <f t="shared" si="3"/>
        <v>11.625000000000002</v>
      </c>
      <c r="I17" s="210">
        <v>2150</v>
      </c>
      <c r="J17" s="183">
        <v>7.25</v>
      </c>
      <c r="K17" s="184">
        <f t="shared" si="4"/>
        <v>12.9</v>
      </c>
      <c r="L17" s="211">
        <f t="shared" si="5"/>
        <v>16.125</v>
      </c>
      <c r="M17" s="222">
        <v>1750</v>
      </c>
      <c r="N17" s="183">
        <v>7.25</v>
      </c>
      <c r="O17" s="184">
        <f t="shared" si="6"/>
        <v>10.5</v>
      </c>
      <c r="P17" s="211">
        <f t="shared" si="7"/>
        <v>13.125</v>
      </c>
    </row>
    <row r="18" spans="1:16" ht="17.25" customHeight="1">
      <c r="A18" s="208">
        <v>1900</v>
      </c>
      <c r="B18" s="188">
        <v>7</v>
      </c>
      <c r="C18" s="181">
        <f t="shared" si="0"/>
        <v>11.4</v>
      </c>
      <c r="D18" s="209">
        <f t="shared" si="1"/>
        <v>14.25</v>
      </c>
      <c r="E18" s="221">
        <v>1500</v>
      </c>
      <c r="F18" s="188">
        <v>6</v>
      </c>
      <c r="G18" s="181">
        <f t="shared" si="2"/>
        <v>9</v>
      </c>
      <c r="H18" s="209">
        <f t="shared" si="3"/>
        <v>11.25</v>
      </c>
      <c r="I18" s="208">
        <v>2100</v>
      </c>
      <c r="J18" s="178">
        <v>7</v>
      </c>
      <c r="K18" s="181">
        <f t="shared" si="4"/>
        <v>12.6</v>
      </c>
      <c r="L18" s="209">
        <f t="shared" si="5"/>
        <v>15.75</v>
      </c>
      <c r="M18" s="221">
        <v>1700</v>
      </c>
      <c r="N18" s="178">
        <v>7</v>
      </c>
      <c r="O18" s="181">
        <f t="shared" si="6"/>
        <v>10.2</v>
      </c>
      <c r="P18" s="209">
        <f t="shared" si="7"/>
        <v>12.749999999999998</v>
      </c>
    </row>
    <row r="19" spans="1:16" ht="17.25" customHeight="1">
      <c r="A19" s="210">
        <v>1850</v>
      </c>
      <c r="B19" s="189">
        <v>6.5</v>
      </c>
      <c r="C19" s="184">
        <f t="shared" si="0"/>
        <v>11.1</v>
      </c>
      <c r="D19" s="211">
        <f t="shared" si="1"/>
        <v>13.875</v>
      </c>
      <c r="E19" s="222">
        <v>1450</v>
      </c>
      <c r="F19" s="189">
        <v>5</v>
      </c>
      <c r="G19" s="184">
        <f t="shared" si="2"/>
        <v>8.7</v>
      </c>
      <c r="H19" s="211">
        <f t="shared" si="3"/>
        <v>10.874999999999998</v>
      </c>
      <c r="I19" s="210">
        <v>2050</v>
      </c>
      <c r="J19" s="183">
        <v>6.5</v>
      </c>
      <c r="K19" s="184">
        <f t="shared" si="4"/>
        <v>12.3</v>
      </c>
      <c r="L19" s="211">
        <f t="shared" si="5"/>
        <v>15.375</v>
      </c>
      <c r="M19" s="222">
        <v>1650</v>
      </c>
      <c r="N19" s="183">
        <v>6.5</v>
      </c>
      <c r="O19" s="184">
        <f t="shared" si="6"/>
        <v>9.9</v>
      </c>
      <c r="P19" s="211">
        <f t="shared" si="7"/>
        <v>12.375</v>
      </c>
    </row>
    <row r="20" spans="1:16" ht="17.25" customHeight="1">
      <c r="A20" s="208">
        <v>1800</v>
      </c>
      <c r="B20" s="188">
        <v>6</v>
      </c>
      <c r="C20" s="181">
        <f t="shared" si="0"/>
        <v>10.8</v>
      </c>
      <c r="D20" s="209">
        <f t="shared" si="1"/>
        <v>13.5</v>
      </c>
      <c r="E20" s="221">
        <v>1400</v>
      </c>
      <c r="F20" s="188">
        <v>4</v>
      </c>
      <c r="G20" s="181">
        <f t="shared" si="2"/>
        <v>8.4</v>
      </c>
      <c r="H20" s="209">
        <f t="shared" si="3"/>
        <v>10.5</v>
      </c>
      <c r="I20" s="208">
        <v>2000</v>
      </c>
      <c r="J20" s="178">
        <v>6</v>
      </c>
      <c r="K20" s="181">
        <f t="shared" si="4"/>
        <v>12</v>
      </c>
      <c r="L20" s="209">
        <f t="shared" si="5"/>
        <v>15</v>
      </c>
      <c r="M20" s="221">
        <v>1600</v>
      </c>
      <c r="N20" s="178">
        <v>6</v>
      </c>
      <c r="O20" s="181">
        <f t="shared" si="6"/>
        <v>9.6</v>
      </c>
      <c r="P20" s="209">
        <f t="shared" si="7"/>
        <v>12</v>
      </c>
    </row>
    <row r="21" spans="1:16" ht="17.25" customHeight="1">
      <c r="A21" s="210">
        <v>1750</v>
      </c>
      <c r="B21" s="189">
        <v>5.5</v>
      </c>
      <c r="C21" s="184">
        <f t="shared" si="0"/>
        <v>10.5</v>
      </c>
      <c r="D21" s="211">
        <f t="shared" si="1"/>
        <v>13.125</v>
      </c>
      <c r="E21" s="222">
        <v>1350</v>
      </c>
      <c r="F21" s="183">
        <v>3.5</v>
      </c>
      <c r="G21" s="184">
        <f t="shared" si="2"/>
        <v>8.1</v>
      </c>
      <c r="H21" s="211">
        <f t="shared" si="3"/>
        <v>10.125</v>
      </c>
      <c r="I21" s="210">
        <v>1950</v>
      </c>
      <c r="J21" s="183">
        <v>5.5</v>
      </c>
      <c r="K21" s="184">
        <f t="shared" si="4"/>
        <v>11.7</v>
      </c>
      <c r="L21" s="211">
        <f t="shared" si="5"/>
        <v>14.625</v>
      </c>
      <c r="M21" s="222">
        <v>1550</v>
      </c>
      <c r="N21" s="183">
        <v>5</v>
      </c>
      <c r="O21" s="184">
        <f t="shared" si="6"/>
        <v>9.3</v>
      </c>
      <c r="P21" s="211">
        <f t="shared" si="7"/>
        <v>11.625000000000002</v>
      </c>
    </row>
    <row r="22" spans="1:16" ht="17.25" customHeight="1">
      <c r="A22" s="208">
        <v>1700</v>
      </c>
      <c r="B22" s="178">
        <v>5</v>
      </c>
      <c r="C22" s="181">
        <f t="shared" si="0"/>
        <v>10.2</v>
      </c>
      <c r="D22" s="209">
        <f t="shared" si="1"/>
        <v>12.749999999999998</v>
      </c>
      <c r="E22" s="221">
        <v>1300</v>
      </c>
      <c r="F22" s="178">
        <v>3</v>
      </c>
      <c r="G22" s="181">
        <f t="shared" si="2"/>
        <v>7.8</v>
      </c>
      <c r="H22" s="209">
        <f t="shared" si="3"/>
        <v>9.75</v>
      </c>
      <c r="I22" s="208">
        <v>1900</v>
      </c>
      <c r="J22" s="178">
        <v>5</v>
      </c>
      <c r="K22" s="181">
        <f t="shared" si="4"/>
        <v>11.4</v>
      </c>
      <c r="L22" s="209">
        <f t="shared" si="5"/>
        <v>14.25</v>
      </c>
      <c r="M22" s="221">
        <v>1500</v>
      </c>
      <c r="N22" s="178">
        <v>4</v>
      </c>
      <c r="O22" s="181">
        <f t="shared" si="6"/>
        <v>9</v>
      </c>
      <c r="P22" s="209">
        <f t="shared" si="7"/>
        <v>11.25</v>
      </c>
    </row>
    <row r="23" spans="1:16" ht="17.25" customHeight="1">
      <c r="A23" s="210">
        <v>1650</v>
      </c>
      <c r="B23" s="183">
        <v>4.5</v>
      </c>
      <c r="C23" s="184">
        <f t="shared" si="0"/>
        <v>9.9</v>
      </c>
      <c r="D23" s="211">
        <f t="shared" si="1"/>
        <v>12.375</v>
      </c>
      <c r="E23" s="222">
        <v>1250</v>
      </c>
      <c r="F23" s="183">
        <v>2.5</v>
      </c>
      <c r="G23" s="184">
        <f t="shared" si="2"/>
        <v>7.5</v>
      </c>
      <c r="H23" s="211">
        <f t="shared" si="3"/>
        <v>9.375</v>
      </c>
      <c r="I23" s="210">
        <v>1850</v>
      </c>
      <c r="J23" s="183">
        <v>4.5</v>
      </c>
      <c r="K23" s="184">
        <f t="shared" si="4"/>
        <v>11.1</v>
      </c>
      <c r="L23" s="211">
        <f t="shared" si="5"/>
        <v>13.875</v>
      </c>
      <c r="M23" s="222">
        <v>1450</v>
      </c>
      <c r="N23" s="183">
        <v>3</v>
      </c>
      <c r="O23" s="184">
        <f t="shared" si="6"/>
        <v>8.7</v>
      </c>
      <c r="P23" s="211">
        <f t="shared" si="7"/>
        <v>10.874999999999998</v>
      </c>
    </row>
    <row r="24" spans="1:16" ht="17.25" customHeight="1">
      <c r="A24" s="208">
        <v>1600</v>
      </c>
      <c r="B24" s="178">
        <v>4</v>
      </c>
      <c r="C24" s="181">
        <f t="shared" si="0"/>
        <v>9.6</v>
      </c>
      <c r="D24" s="209">
        <f t="shared" si="1"/>
        <v>12</v>
      </c>
      <c r="E24" s="221">
        <v>1200</v>
      </c>
      <c r="F24" s="178">
        <v>2</v>
      </c>
      <c r="G24" s="181">
        <f t="shared" si="2"/>
        <v>7.2</v>
      </c>
      <c r="H24" s="209">
        <f t="shared" si="3"/>
        <v>9</v>
      </c>
      <c r="I24" s="208">
        <v>1800</v>
      </c>
      <c r="J24" s="178">
        <v>4</v>
      </c>
      <c r="K24" s="181">
        <f t="shared" si="4"/>
        <v>10.8</v>
      </c>
      <c r="L24" s="209">
        <f t="shared" si="5"/>
        <v>13.5</v>
      </c>
      <c r="M24" s="221">
        <v>1400</v>
      </c>
      <c r="N24" s="178">
        <v>2</v>
      </c>
      <c r="O24" s="181">
        <f t="shared" si="6"/>
        <v>8.4</v>
      </c>
      <c r="P24" s="209">
        <f t="shared" si="7"/>
        <v>10.5</v>
      </c>
    </row>
    <row r="25" spans="1:17" ht="17.25" customHeight="1">
      <c r="A25" s="210">
        <v>1550</v>
      </c>
      <c r="B25" s="183">
        <v>3.5</v>
      </c>
      <c r="C25" s="184">
        <f t="shared" si="0"/>
        <v>9.3</v>
      </c>
      <c r="D25" s="211">
        <f t="shared" si="1"/>
        <v>11.625000000000002</v>
      </c>
      <c r="E25" s="222">
        <v>1150</v>
      </c>
      <c r="F25" s="183">
        <v>1.5</v>
      </c>
      <c r="G25" s="184">
        <f t="shared" si="2"/>
        <v>6.9</v>
      </c>
      <c r="H25" s="211">
        <f t="shared" si="3"/>
        <v>8.625</v>
      </c>
      <c r="I25" s="210">
        <v>1750</v>
      </c>
      <c r="J25" s="183">
        <v>3.5</v>
      </c>
      <c r="K25" s="184">
        <f t="shared" si="4"/>
        <v>10.5</v>
      </c>
      <c r="L25" s="211">
        <f t="shared" si="5"/>
        <v>13.125</v>
      </c>
      <c r="M25" s="222">
        <v>1350</v>
      </c>
      <c r="N25" s="183">
        <v>1.5</v>
      </c>
      <c r="O25" s="184">
        <f t="shared" si="6"/>
        <v>8.1</v>
      </c>
      <c r="P25" s="211">
        <f t="shared" si="7"/>
        <v>10.125</v>
      </c>
      <c r="Q25" s="187"/>
    </row>
    <row r="26" spans="1:16" ht="17.25" customHeight="1">
      <c r="A26" s="208">
        <v>1500</v>
      </c>
      <c r="B26" s="178">
        <v>3</v>
      </c>
      <c r="C26" s="181">
        <f t="shared" si="0"/>
        <v>9</v>
      </c>
      <c r="D26" s="209">
        <f t="shared" si="1"/>
        <v>11.25</v>
      </c>
      <c r="E26" s="221">
        <v>1100</v>
      </c>
      <c r="F26" s="178">
        <v>1</v>
      </c>
      <c r="G26" s="181">
        <f t="shared" si="2"/>
        <v>6.6</v>
      </c>
      <c r="H26" s="209">
        <f t="shared" si="3"/>
        <v>8.25</v>
      </c>
      <c r="I26" s="208">
        <v>1700</v>
      </c>
      <c r="J26" s="178">
        <v>3</v>
      </c>
      <c r="K26" s="181">
        <f t="shared" si="4"/>
        <v>10.2</v>
      </c>
      <c r="L26" s="209">
        <f t="shared" si="5"/>
        <v>12.749999999999998</v>
      </c>
      <c r="M26" s="221">
        <v>1300</v>
      </c>
      <c r="N26" s="178">
        <v>1</v>
      </c>
      <c r="O26" s="181">
        <f t="shared" si="6"/>
        <v>7.8</v>
      </c>
      <c r="P26" s="209">
        <f t="shared" si="7"/>
        <v>9.75</v>
      </c>
    </row>
    <row r="27" spans="1:16" ht="17.25" customHeight="1">
      <c r="A27" s="210">
        <v>1450</v>
      </c>
      <c r="B27" s="183">
        <v>2.5</v>
      </c>
      <c r="C27" s="184">
        <f t="shared" si="0"/>
        <v>8.7</v>
      </c>
      <c r="D27" s="211">
        <f t="shared" si="1"/>
        <v>10.874999999999998</v>
      </c>
      <c r="E27" s="222">
        <v>1050</v>
      </c>
      <c r="F27" s="183">
        <v>0.5</v>
      </c>
      <c r="G27" s="184">
        <f t="shared" si="2"/>
        <v>6.3</v>
      </c>
      <c r="H27" s="211">
        <f t="shared" si="3"/>
        <v>7.875</v>
      </c>
      <c r="I27" s="210">
        <v>1650</v>
      </c>
      <c r="J27" s="183">
        <v>2.5</v>
      </c>
      <c r="K27" s="184">
        <f t="shared" si="4"/>
        <v>9.9</v>
      </c>
      <c r="L27" s="211">
        <f t="shared" si="5"/>
        <v>12.375</v>
      </c>
      <c r="M27" s="222">
        <v>1250</v>
      </c>
      <c r="N27" s="183">
        <v>0.5</v>
      </c>
      <c r="O27" s="184">
        <f t="shared" si="6"/>
        <v>7.5</v>
      </c>
      <c r="P27" s="211">
        <f t="shared" si="7"/>
        <v>9.375</v>
      </c>
    </row>
    <row r="28" spans="1:16" ht="17.25" customHeight="1">
      <c r="A28" s="208">
        <v>1400</v>
      </c>
      <c r="B28" s="178">
        <v>2</v>
      </c>
      <c r="C28" s="181">
        <f t="shared" si="0"/>
        <v>8.4</v>
      </c>
      <c r="D28" s="209">
        <f t="shared" si="1"/>
        <v>10.5</v>
      </c>
      <c r="E28" s="221">
        <v>1000</v>
      </c>
      <c r="F28" s="178">
        <v>0</v>
      </c>
      <c r="G28" s="181">
        <f t="shared" si="2"/>
        <v>6</v>
      </c>
      <c r="H28" s="209">
        <f t="shared" si="3"/>
        <v>7.5</v>
      </c>
      <c r="I28" s="208">
        <v>1600</v>
      </c>
      <c r="J28" s="178">
        <v>2</v>
      </c>
      <c r="K28" s="181">
        <f t="shared" si="4"/>
        <v>9.6</v>
      </c>
      <c r="L28" s="209">
        <f t="shared" si="5"/>
        <v>12</v>
      </c>
      <c r="M28" s="221">
        <v>1200</v>
      </c>
      <c r="N28" s="178">
        <v>0</v>
      </c>
      <c r="O28" s="181">
        <f t="shared" si="6"/>
        <v>7.2</v>
      </c>
      <c r="P28" s="209">
        <f t="shared" si="7"/>
        <v>9</v>
      </c>
    </row>
    <row r="29" spans="1:16" ht="17.25" customHeight="1">
      <c r="A29" s="210">
        <v>1350</v>
      </c>
      <c r="B29" s="183">
        <v>1.5</v>
      </c>
      <c r="C29" s="184">
        <f t="shared" si="0"/>
        <v>8.1</v>
      </c>
      <c r="D29" s="211">
        <f t="shared" si="1"/>
        <v>10.125</v>
      </c>
      <c r="E29" s="223"/>
      <c r="F29" s="185"/>
      <c r="G29" s="184"/>
      <c r="H29" s="211"/>
      <c r="I29" s="210">
        <v>1550</v>
      </c>
      <c r="J29" s="183">
        <v>1.5</v>
      </c>
      <c r="K29" s="184">
        <f t="shared" si="4"/>
        <v>9.3</v>
      </c>
      <c r="L29" s="211">
        <f t="shared" si="5"/>
        <v>11.625000000000002</v>
      </c>
      <c r="M29" s="227"/>
      <c r="N29" s="186"/>
      <c r="O29" s="184"/>
      <c r="P29" s="211"/>
    </row>
    <row r="30" spans="1:16" ht="17.25" customHeight="1">
      <c r="A30" s="208">
        <v>1300</v>
      </c>
      <c r="B30" s="178">
        <v>1</v>
      </c>
      <c r="C30" s="181">
        <f t="shared" si="0"/>
        <v>7.8</v>
      </c>
      <c r="D30" s="209">
        <f t="shared" si="1"/>
        <v>9.75</v>
      </c>
      <c r="E30" s="224"/>
      <c r="F30" s="179"/>
      <c r="G30" s="181"/>
      <c r="H30" s="209"/>
      <c r="I30" s="208">
        <v>1500</v>
      </c>
      <c r="J30" s="178">
        <v>1</v>
      </c>
      <c r="K30" s="181">
        <f t="shared" si="4"/>
        <v>9</v>
      </c>
      <c r="L30" s="209">
        <f t="shared" si="5"/>
        <v>11.25</v>
      </c>
      <c r="M30" s="228"/>
      <c r="N30" s="180"/>
      <c r="O30" s="181"/>
      <c r="P30" s="209"/>
    </row>
    <row r="31" spans="1:16" ht="17.25" customHeight="1">
      <c r="A31" s="210">
        <v>1250</v>
      </c>
      <c r="B31" s="183">
        <v>0.5</v>
      </c>
      <c r="C31" s="184">
        <f t="shared" si="0"/>
        <v>7.5</v>
      </c>
      <c r="D31" s="211">
        <f t="shared" si="1"/>
        <v>9.375</v>
      </c>
      <c r="E31" s="223"/>
      <c r="F31" s="185"/>
      <c r="G31" s="184"/>
      <c r="H31" s="211"/>
      <c r="I31" s="210">
        <v>1450</v>
      </c>
      <c r="J31" s="183">
        <v>0.5</v>
      </c>
      <c r="K31" s="184">
        <f t="shared" si="4"/>
        <v>8.7</v>
      </c>
      <c r="L31" s="211">
        <f t="shared" si="5"/>
        <v>10.874999999999998</v>
      </c>
      <c r="M31" s="227"/>
      <c r="N31" s="186"/>
      <c r="O31" s="184"/>
      <c r="P31" s="211"/>
    </row>
    <row r="32" spans="1:16" ht="17.25" customHeight="1" thickBot="1">
      <c r="A32" s="212">
        <v>1200</v>
      </c>
      <c r="B32" s="213">
        <v>0</v>
      </c>
      <c r="C32" s="214">
        <f t="shared" si="0"/>
        <v>7.2</v>
      </c>
      <c r="D32" s="216">
        <f t="shared" si="1"/>
        <v>9</v>
      </c>
      <c r="E32" s="225"/>
      <c r="F32" s="215"/>
      <c r="G32" s="214"/>
      <c r="H32" s="216"/>
      <c r="I32" s="212">
        <v>1400</v>
      </c>
      <c r="J32" s="213">
        <v>0</v>
      </c>
      <c r="K32" s="214">
        <f t="shared" si="4"/>
        <v>8.4</v>
      </c>
      <c r="L32" s="216">
        <f t="shared" si="5"/>
        <v>10.5</v>
      </c>
      <c r="M32" s="229"/>
      <c r="N32" s="226"/>
      <c r="O32" s="214"/>
      <c r="P32" s="216"/>
    </row>
    <row r="35" spans="3:6" ht="18">
      <c r="C35" s="123"/>
      <c r="D35" s="123"/>
      <c r="E35" s="123"/>
      <c r="F35" s="123"/>
    </row>
  </sheetData>
  <sheetProtection sheet="1"/>
  <mergeCells count="8">
    <mergeCell ref="A1:O1"/>
    <mergeCell ref="A3:H3"/>
    <mergeCell ref="I3:P3"/>
    <mergeCell ref="A2:P2"/>
    <mergeCell ref="A4:C4"/>
    <mergeCell ref="E4:G4"/>
    <mergeCell ref="I4:K4"/>
    <mergeCell ref="M4:O4"/>
  </mergeCells>
  <printOptions/>
  <pageMargins left="0" right="0" top="0" bottom="0" header="0.31496062992125984" footer="0.31496062992125984"/>
  <pageSetup orientation="landscape" paperSize="9" r:id="rId1"/>
</worksheet>
</file>

<file path=xl/worksheets/sheet13.xml><?xml version="1.0" encoding="utf-8"?>
<worksheet xmlns="http://schemas.openxmlformats.org/spreadsheetml/2006/main" xmlns:r="http://schemas.openxmlformats.org/officeDocument/2006/relationships">
  <sheetPr>
    <tabColor theme="4"/>
  </sheetPr>
  <dimension ref="A1:M25"/>
  <sheetViews>
    <sheetView zoomScalePageLayoutView="0" workbookViewId="0" topLeftCell="A1">
      <selection activeCell="O15" sqref="O15"/>
    </sheetView>
  </sheetViews>
  <sheetFormatPr defaultColWidth="12" defaultRowHeight="12.75"/>
  <cols>
    <col min="1" max="12" width="12.83203125" style="122" customWidth="1"/>
    <col min="13" max="13" width="12" style="122" customWidth="1"/>
    <col min="20" max="16384" width="12" style="122" customWidth="1"/>
  </cols>
  <sheetData>
    <row r="1" spans="1:12" ht="18.75" thickBot="1">
      <c r="A1" s="440" t="s">
        <v>75</v>
      </c>
      <c r="B1" s="435"/>
      <c r="C1" s="435"/>
      <c r="D1" s="435"/>
      <c r="E1" s="435"/>
      <c r="F1" s="435"/>
      <c r="G1" s="435"/>
      <c r="H1" s="435"/>
      <c r="I1" s="435"/>
      <c r="J1" s="435"/>
      <c r="K1" s="435"/>
      <c r="L1" s="435"/>
    </row>
    <row r="2" spans="1:12" ht="24" customHeight="1" thickBot="1">
      <c r="A2" s="453" t="s">
        <v>72</v>
      </c>
      <c r="B2" s="454"/>
      <c r="C2" s="454"/>
      <c r="D2" s="454"/>
      <c r="E2" s="454"/>
      <c r="F2" s="455"/>
      <c r="G2" s="456" t="s">
        <v>73</v>
      </c>
      <c r="H2" s="457"/>
      <c r="I2" s="457"/>
      <c r="J2" s="457"/>
      <c r="K2" s="457"/>
      <c r="L2" s="458"/>
    </row>
    <row r="3" spans="1:12" ht="19.5" customHeight="1">
      <c r="A3" s="459" t="s">
        <v>46</v>
      </c>
      <c r="B3" s="460"/>
      <c r="C3" s="461"/>
      <c r="D3" s="462" t="s">
        <v>47</v>
      </c>
      <c r="E3" s="463"/>
      <c r="F3" s="464"/>
      <c r="G3" s="465" t="s">
        <v>46</v>
      </c>
      <c r="H3" s="466"/>
      <c r="I3" s="467"/>
      <c r="J3" s="468" t="s">
        <v>47</v>
      </c>
      <c r="K3" s="469"/>
      <c r="L3" s="470"/>
    </row>
    <row r="4" spans="1:12" ht="24.75" customHeight="1">
      <c r="A4" s="194" t="s">
        <v>76</v>
      </c>
      <c r="B4" s="146" t="s">
        <v>68</v>
      </c>
      <c r="C4" s="202" t="s">
        <v>70</v>
      </c>
      <c r="D4" s="203" t="s">
        <v>76</v>
      </c>
      <c r="E4" s="147" t="s">
        <v>68</v>
      </c>
      <c r="F4" s="195" t="s">
        <v>71</v>
      </c>
      <c r="G4" s="194" t="s">
        <v>76</v>
      </c>
      <c r="H4" s="146" t="s">
        <v>68</v>
      </c>
      <c r="I4" s="202" t="s">
        <v>71</v>
      </c>
      <c r="J4" s="203" t="s">
        <v>76</v>
      </c>
      <c r="K4" s="147" t="s">
        <v>68</v>
      </c>
      <c r="L4" s="201" t="s">
        <v>71</v>
      </c>
    </row>
    <row r="5" spans="1:12" ht="21.75" customHeight="1">
      <c r="A5" s="196">
        <v>2.39</v>
      </c>
      <c r="B5" s="193">
        <v>10</v>
      </c>
      <c r="C5" s="197">
        <f>(750/PRODUCT((INT(A5)*60)+((A5-(INT(A5)))*100)))*3.6</f>
        <v>16.9811320754717</v>
      </c>
      <c r="D5" s="204">
        <v>3.03</v>
      </c>
      <c r="E5" s="193">
        <v>10</v>
      </c>
      <c r="F5" s="197">
        <f>(750/PRODUCT((INT(D5)*60)+((D5-(INT(D5)))*100)))*3.6</f>
        <v>14.75409836065574</v>
      </c>
      <c r="G5" s="196">
        <v>3.3</v>
      </c>
      <c r="H5" s="193">
        <v>10</v>
      </c>
      <c r="I5" s="197">
        <f>(1000/PRODUCT((INT(G5)*60)+((G5-(INT(G5)))*100)))*3.6</f>
        <v>17.142857142857146</v>
      </c>
      <c r="J5" s="204">
        <v>4.05</v>
      </c>
      <c r="K5" s="193">
        <v>10</v>
      </c>
      <c r="L5" s="197">
        <f>(1000/PRODUCT((INT(J5)*60)+((J5-(INT(J5)))*100)))*3.6</f>
        <v>14.693877551020408</v>
      </c>
    </row>
    <row r="6" spans="1:12" ht="21.75" customHeight="1">
      <c r="A6" s="196">
        <v>2.41</v>
      </c>
      <c r="B6" s="193">
        <v>9.5</v>
      </c>
      <c r="C6" s="197">
        <f aca="true" t="shared" si="0" ref="C6:C25">(750/PRODUCT((INT(A6)*60)+((A6-(INT(A6)))*100)))*3.6</f>
        <v>16.77018633540373</v>
      </c>
      <c r="D6" s="204">
        <v>3.06</v>
      </c>
      <c r="E6" s="193">
        <v>9.5</v>
      </c>
      <c r="F6" s="197">
        <f aca="true" t="shared" si="1" ref="F6:F23">(750/PRODUCT((INT(D6)*60)+((D6-(INT(D6)))*100)))*3.6</f>
        <v>14.516129032258064</v>
      </c>
      <c r="G6" s="196">
        <v>3.35</v>
      </c>
      <c r="H6" s="193">
        <v>9.5</v>
      </c>
      <c r="I6" s="197">
        <f aca="true" t="shared" si="2" ref="I6:I25">(1000/PRODUCT((INT(G6)*60)+((G6-(INT(G6)))*100)))*3.6</f>
        <v>16.74418604651163</v>
      </c>
      <c r="J6" s="204">
        <v>4.07</v>
      </c>
      <c r="K6" s="193">
        <v>9.5</v>
      </c>
      <c r="L6" s="197">
        <f aca="true" t="shared" si="3" ref="L6:L25">(1000/PRODUCT((INT(J6)*60)+((J6-(INT(J6)))*100)))*3.6</f>
        <v>14.574898785425098</v>
      </c>
    </row>
    <row r="7" spans="1:12" ht="21.75" customHeight="1">
      <c r="A7" s="196">
        <v>2.44</v>
      </c>
      <c r="B7" s="193">
        <v>9</v>
      </c>
      <c r="C7" s="197">
        <f t="shared" si="0"/>
        <v>16.463414634146343</v>
      </c>
      <c r="D7" s="204">
        <v>3.09</v>
      </c>
      <c r="E7" s="193">
        <v>9</v>
      </c>
      <c r="F7" s="197">
        <f t="shared" si="1"/>
        <v>14.285714285714286</v>
      </c>
      <c r="G7" s="196">
        <v>3.4</v>
      </c>
      <c r="H7" s="193">
        <v>9</v>
      </c>
      <c r="I7" s="197">
        <f t="shared" si="2"/>
        <v>16.363636363636367</v>
      </c>
      <c r="J7" s="204">
        <v>4.14</v>
      </c>
      <c r="K7" s="193">
        <v>9</v>
      </c>
      <c r="L7" s="197">
        <f t="shared" si="3"/>
        <v>14.173228346456694</v>
      </c>
    </row>
    <row r="8" spans="1:12" ht="21.75" customHeight="1">
      <c r="A8" s="196">
        <v>2.46</v>
      </c>
      <c r="B8" s="193">
        <v>8.5</v>
      </c>
      <c r="C8" s="197">
        <f t="shared" si="0"/>
        <v>16.265060240963855</v>
      </c>
      <c r="D8" s="204">
        <v>3.13</v>
      </c>
      <c r="E8" s="193">
        <v>8.5</v>
      </c>
      <c r="F8" s="197">
        <f t="shared" si="1"/>
        <v>13.989637305699482</v>
      </c>
      <c r="G8" s="196">
        <v>3.45</v>
      </c>
      <c r="H8" s="193">
        <v>8.5</v>
      </c>
      <c r="I8" s="197">
        <f t="shared" si="2"/>
        <v>16</v>
      </c>
      <c r="J8" s="204">
        <v>4.21</v>
      </c>
      <c r="K8" s="193">
        <v>8.5</v>
      </c>
      <c r="L8" s="197">
        <f t="shared" si="3"/>
        <v>13.793103448275861</v>
      </c>
    </row>
    <row r="9" spans="1:12" ht="21.75" customHeight="1">
      <c r="A9" s="196">
        <v>2.49</v>
      </c>
      <c r="B9" s="193">
        <v>8</v>
      </c>
      <c r="C9" s="197">
        <f t="shared" si="0"/>
        <v>15.976331360946743</v>
      </c>
      <c r="D9" s="204">
        <v>3.2</v>
      </c>
      <c r="E9" s="193">
        <v>8</v>
      </c>
      <c r="F9" s="197">
        <f t="shared" si="1"/>
        <v>13.499999999999998</v>
      </c>
      <c r="G9" s="196">
        <v>3.5</v>
      </c>
      <c r="H9" s="193">
        <v>8</v>
      </c>
      <c r="I9" s="197">
        <f t="shared" si="2"/>
        <v>15.652173913043478</v>
      </c>
      <c r="J9" s="204">
        <v>4.28</v>
      </c>
      <c r="K9" s="193">
        <v>8</v>
      </c>
      <c r="L9" s="197">
        <f t="shared" si="3"/>
        <v>13.432835820895523</v>
      </c>
    </row>
    <row r="10" spans="1:12" ht="21.75" customHeight="1">
      <c r="A10" s="196">
        <v>2.54</v>
      </c>
      <c r="B10" s="193">
        <v>7.5</v>
      </c>
      <c r="C10" s="197">
        <f t="shared" si="0"/>
        <v>15.517241379310347</v>
      </c>
      <c r="D10" s="204">
        <v>3.28</v>
      </c>
      <c r="E10" s="193">
        <v>7.5</v>
      </c>
      <c r="F10" s="197">
        <f t="shared" si="1"/>
        <v>12.980769230769234</v>
      </c>
      <c r="G10" s="196">
        <v>3.55</v>
      </c>
      <c r="H10" s="193">
        <v>7.5</v>
      </c>
      <c r="I10" s="197">
        <f t="shared" si="2"/>
        <v>15.319148936170214</v>
      </c>
      <c r="J10" s="204">
        <v>4.35</v>
      </c>
      <c r="K10" s="193">
        <v>7.5</v>
      </c>
      <c r="L10" s="197">
        <f t="shared" si="3"/>
        <v>13.090909090909093</v>
      </c>
    </row>
    <row r="11" spans="1:12" ht="21.75" customHeight="1">
      <c r="A11" s="196">
        <v>3</v>
      </c>
      <c r="B11" s="193">
        <v>7</v>
      </c>
      <c r="C11" s="197">
        <f t="shared" si="0"/>
        <v>15.000000000000002</v>
      </c>
      <c r="D11" s="204">
        <v>3.32</v>
      </c>
      <c r="E11" s="193">
        <v>7</v>
      </c>
      <c r="F11" s="197">
        <f t="shared" si="1"/>
        <v>12.735849056603774</v>
      </c>
      <c r="G11" s="196">
        <v>4</v>
      </c>
      <c r="H11" s="193">
        <v>7</v>
      </c>
      <c r="I11" s="197">
        <f t="shared" si="2"/>
        <v>15.000000000000002</v>
      </c>
      <c r="J11" s="204">
        <v>4.42</v>
      </c>
      <c r="K11" s="193">
        <v>7</v>
      </c>
      <c r="L11" s="197">
        <f t="shared" si="3"/>
        <v>12.76595744680851</v>
      </c>
    </row>
    <row r="12" spans="1:12" ht="21.75" customHeight="1">
      <c r="A12" s="196">
        <v>3.06</v>
      </c>
      <c r="B12" s="193">
        <v>6.5</v>
      </c>
      <c r="C12" s="197">
        <f t="shared" si="0"/>
        <v>14.516129032258064</v>
      </c>
      <c r="D12" s="204">
        <v>3.36</v>
      </c>
      <c r="E12" s="193">
        <v>6.5</v>
      </c>
      <c r="F12" s="197">
        <f t="shared" si="1"/>
        <v>12.5</v>
      </c>
      <c r="G12" s="196">
        <v>4.05</v>
      </c>
      <c r="H12" s="193">
        <v>6.5</v>
      </c>
      <c r="I12" s="197">
        <f t="shared" si="2"/>
        <v>14.693877551020408</v>
      </c>
      <c r="J12" s="204">
        <v>4.49</v>
      </c>
      <c r="K12" s="193">
        <v>6.5</v>
      </c>
      <c r="L12" s="197">
        <f t="shared" si="3"/>
        <v>12.456747404844291</v>
      </c>
    </row>
    <row r="13" spans="1:12" ht="21.75" customHeight="1">
      <c r="A13" s="196">
        <v>3.09</v>
      </c>
      <c r="B13" s="193">
        <v>6</v>
      </c>
      <c r="C13" s="197">
        <f t="shared" si="0"/>
        <v>14.285714285714286</v>
      </c>
      <c r="D13" s="204">
        <v>3.4</v>
      </c>
      <c r="E13" s="193">
        <v>6</v>
      </c>
      <c r="F13" s="197">
        <f t="shared" si="1"/>
        <v>12.272727272727273</v>
      </c>
      <c r="G13" s="196">
        <v>4.1</v>
      </c>
      <c r="H13" s="193">
        <v>6</v>
      </c>
      <c r="I13" s="197">
        <f t="shared" si="2"/>
        <v>14.400000000000004</v>
      </c>
      <c r="J13" s="204">
        <v>4.56</v>
      </c>
      <c r="K13" s="193">
        <v>6</v>
      </c>
      <c r="L13" s="197">
        <f t="shared" si="3"/>
        <v>12.162162162162165</v>
      </c>
    </row>
    <row r="14" spans="1:12" ht="21.75" customHeight="1">
      <c r="A14" s="196">
        <v>3.13</v>
      </c>
      <c r="B14" s="193">
        <v>5.5</v>
      </c>
      <c r="C14" s="197">
        <f t="shared" si="0"/>
        <v>13.989637305699482</v>
      </c>
      <c r="D14" s="204">
        <v>3.5</v>
      </c>
      <c r="E14" s="193">
        <v>5.5</v>
      </c>
      <c r="F14" s="197">
        <f t="shared" si="1"/>
        <v>11.739130434782608</v>
      </c>
      <c r="G14" s="196">
        <v>4.15</v>
      </c>
      <c r="H14" s="193">
        <v>5.5</v>
      </c>
      <c r="I14" s="197">
        <f t="shared" si="2"/>
        <v>14.117647058823527</v>
      </c>
      <c r="J14" s="204">
        <v>5.03</v>
      </c>
      <c r="K14" s="193">
        <v>5.5</v>
      </c>
      <c r="L14" s="197">
        <f t="shared" si="3"/>
        <v>11.881188118811881</v>
      </c>
    </row>
    <row r="15" spans="1:12" ht="21.75" customHeight="1">
      <c r="A15" s="196">
        <v>3.16</v>
      </c>
      <c r="B15" s="193">
        <v>5</v>
      </c>
      <c r="C15" s="197">
        <f t="shared" si="0"/>
        <v>13.775510204081632</v>
      </c>
      <c r="D15" s="204">
        <v>3.55</v>
      </c>
      <c r="E15" s="193">
        <v>5</v>
      </c>
      <c r="F15" s="197">
        <f t="shared" si="1"/>
        <v>11.48936170212766</v>
      </c>
      <c r="G15" s="196">
        <v>4.2</v>
      </c>
      <c r="H15" s="193">
        <v>5</v>
      </c>
      <c r="I15" s="197">
        <f t="shared" si="2"/>
        <v>13.846153846153847</v>
      </c>
      <c r="J15" s="204">
        <v>5.1</v>
      </c>
      <c r="K15" s="193">
        <v>5</v>
      </c>
      <c r="L15" s="197">
        <f t="shared" si="3"/>
        <v>11.612903225806454</v>
      </c>
    </row>
    <row r="16" spans="1:12" ht="21.75" customHeight="1">
      <c r="A16" s="196">
        <v>3.2</v>
      </c>
      <c r="B16" s="193">
        <v>4.5</v>
      </c>
      <c r="C16" s="197">
        <f t="shared" si="0"/>
        <v>13.499999999999998</v>
      </c>
      <c r="D16" s="204">
        <v>4</v>
      </c>
      <c r="E16" s="193">
        <v>4.5</v>
      </c>
      <c r="F16" s="197">
        <f t="shared" si="1"/>
        <v>11.25</v>
      </c>
      <c r="G16" s="196">
        <v>4.25</v>
      </c>
      <c r="H16" s="193">
        <v>4.5</v>
      </c>
      <c r="I16" s="197">
        <f t="shared" si="2"/>
        <v>13.584905660377359</v>
      </c>
      <c r="J16" s="204">
        <v>5.17</v>
      </c>
      <c r="K16" s="193">
        <v>4.5</v>
      </c>
      <c r="L16" s="197">
        <f t="shared" si="3"/>
        <v>11.35646687697161</v>
      </c>
    </row>
    <row r="17" spans="1:12" ht="21.75" customHeight="1">
      <c r="A17" s="196">
        <v>3.24</v>
      </c>
      <c r="B17" s="193">
        <v>4</v>
      </c>
      <c r="C17" s="197">
        <f t="shared" si="0"/>
        <v>13.235294117647056</v>
      </c>
      <c r="D17" s="204">
        <v>4.05</v>
      </c>
      <c r="E17" s="193">
        <v>4</v>
      </c>
      <c r="F17" s="197">
        <f t="shared" si="1"/>
        <v>11.020408163265307</v>
      </c>
      <c r="G17" s="196">
        <v>4.3</v>
      </c>
      <c r="H17" s="193">
        <v>4</v>
      </c>
      <c r="I17" s="197">
        <f t="shared" si="2"/>
        <v>13.333333333333334</v>
      </c>
      <c r="J17" s="204">
        <v>5.23</v>
      </c>
      <c r="K17" s="193">
        <v>4</v>
      </c>
      <c r="L17" s="197">
        <f t="shared" si="3"/>
        <v>11.14551083591331</v>
      </c>
    </row>
    <row r="18" spans="1:12" ht="21.75" customHeight="1">
      <c r="A18" s="196">
        <v>3.32</v>
      </c>
      <c r="B18" s="193">
        <v>3.5</v>
      </c>
      <c r="C18" s="197">
        <f t="shared" si="0"/>
        <v>12.735849056603774</v>
      </c>
      <c r="D18" s="204">
        <v>4.11</v>
      </c>
      <c r="E18" s="193">
        <v>3</v>
      </c>
      <c r="F18" s="197">
        <f t="shared" si="1"/>
        <v>10.756972111553784</v>
      </c>
      <c r="G18" s="196">
        <v>4.4</v>
      </c>
      <c r="H18" s="193">
        <v>3.5</v>
      </c>
      <c r="I18" s="197">
        <f t="shared" si="2"/>
        <v>12.857142857142854</v>
      </c>
      <c r="J18" s="204">
        <v>5.29</v>
      </c>
      <c r="K18" s="193">
        <v>3.5</v>
      </c>
      <c r="L18" s="197">
        <f t="shared" si="3"/>
        <v>10.942249240121582</v>
      </c>
    </row>
    <row r="19" spans="1:13" ht="21.75" customHeight="1">
      <c r="A19" s="196">
        <v>3.4</v>
      </c>
      <c r="B19" s="193">
        <v>3</v>
      </c>
      <c r="C19" s="197">
        <f t="shared" si="0"/>
        <v>12.272727272727273</v>
      </c>
      <c r="D19" s="204">
        <v>4.17</v>
      </c>
      <c r="E19" s="193">
        <v>2</v>
      </c>
      <c r="F19" s="197">
        <f t="shared" si="1"/>
        <v>10.505836575875486</v>
      </c>
      <c r="G19" s="196">
        <v>4.5</v>
      </c>
      <c r="H19" s="193">
        <v>3</v>
      </c>
      <c r="I19" s="197">
        <f t="shared" si="2"/>
        <v>12.413793103448276</v>
      </c>
      <c r="J19" s="204">
        <v>5.35</v>
      </c>
      <c r="K19" s="193">
        <v>3</v>
      </c>
      <c r="L19" s="197">
        <f t="shared" si="3"/>
        <v>10.74626865671642</v>
      </c>
      <c r="M19" s="187"/>
    </row>
    <row r="20" spans="1:12" ht="21.75" customHeight="1">
      <c r="A20" s="196">
        <v>3.45</v>
      </c>
      <c r="B20" s="193">
        <v>2.5</v>
      </c>
      <c r="C20" s="197">
        <f t="shared" si="0"/>
        <v>12</v>
      </c>
      <c r="D20" s="204">
        <v>4.23</v>
      </c>
      <c r="E20" s="193">
        <v>1.5</v>
      </c>
      <c r="F20" s="197">
        <f t="shared" si="1"/>
        <v>10.266159695817489</v>
      </c>
      <c r="G20" s="196">
        <v>5</v>
      </c>
      <c r="H20" s="193">
        <v>2.5</v>
      </c>
      <c r="I20" s="197">
        <f t="shared" si="2"/>
        <v>12</v>
      </c>
      <c r="J20" s="204">
        <v>5.41</v>
      </c>
      <c r="K20" s="193">
        <v>2.5</v>
      </c>
      <c r="L20" s="197">
        <f t="shared" si="3"/>
        <v>10.557184750733139</v>
      </c>
    </row>
    <row r="21" spans="1:12" ht="21.75" customHeight="1">
      <c r="A21" s="196">
        <v>3.5</v>
      </c>
      <c r="B21" s="193">
        <v>2</v>
      </c>
      <c r="C21" s="197">
        <f t="shared" si="0"/>
        <v>11.739130434782608</v>
      </c>
      <c r="D21" s="204">
        <v>4.3</v>
      </c>
      <c r="E21" s="193">
        <v>1</v>
      </c>
      <c r="F21" s="197">
        <f t="shared" si="1"/>
        <v>10</v>
      </c>
      <c r="G21" s="196">
        <v>5.05</v>
      </c>
      <c r="H21" s="193">
        <v>2</v>
      </c>
      <c r="I21" s="197">
        <f t="shared" si="2"/>
        <v>11.80327868852459</v>
      </c>
      <c r="J21" s="204">
        <v>5.47</v>
      </c>
      <c r="K21" s="193">
        <v>2</v>
      </c>
      <c r="L21" s="197">
        <f t="shared" si="3"/>
        <v>10.37463976945245</v>
      </c>
    </row>
    <row r="22" spans="1:12" ht="21.75" customHeight="1">
      <c r="A22" s="196">
        <v>3.55</v>
      </c>
      <c r="B22" s="193">
        <v>1.5</v>
      </c>
      <c r="C22" s="197">
        <f t="shared" si="0"/>
        <v>11.48936170212766</v>
      </c>
      <c r="D22" s="204">
        <v>4.37</v>
      </c>
      <c r="E22" s="193">
        <v>0.5</v>
      </c>
      <c r="F22" s="197">
        <f t="shared" si="1"/>
        <v>9.747292418772563</v>
      </c>
      <c r="G22" s="196">
        <v>5.1</v>
      </c>
      <c r="H22" s="193">
        <v>1.5</v>
      </c>
      <c r="I22" s="197">
        <f t="shared" si="2"/>
        <v>11.612903225806454</v>
      </c>
      <c r="J22" s="204">
        <v>5.53</v>
      </c>
      <c r="K22" s="193">
        <v>1.5</v>
      </c>
      <c r="L22" s="197">
        <f t="shared" si="3"/>
        <v>10.198300283286118</v>
      </c>
    </row>
    <row r="23" spans="1:12" ht="21.75" customHeight="1">
      <c r="A23" s="196">
        <v>4</v>
      </c>
      <c r="B23" s="193">
        <v>1</v>
      </c>
      <c r="C23" s="197">
        <f t="shared" si="0"/>
        <v>11.25</v>
      </c>
      <c r="D23" s="204">
        <v>4.44</v>
      </c>
      <c r="E23" s="193">
        <v>0</v>
      </c>
      <c r="F23" s="197">
        <f t="shared" si="1"/>
        <v>9.507042253521124</v>
      </c>
      <c r="G23" s="196">
        <v>5.15</v>
      </c>
      <c r="H23" s="193">
        <v>1</v>
      </c>
      <c r="I23" s="197">
        <f t="shared" si="2"/>
        <v>11.428571428571427</v>
      </c>
      <c r="J23" s="204">
        <v>5.59</v>
      </c>
      <c r="K23" s="193">
        <v>1</v>
      </c>
      <c r="L23" s="197">
        <f t="shared" si="3"/>
        <v>10.027855153203344</v>
      </c>
    </row>
    <row r="24" spans="1:12" ht="21.75" customHeight="1">
      <c r="A24" s="196">
        <v>4.05</v>
      </c>
      <c r="B24" s="193">
        <v>0.5</v>
      </c>
      <c r="C24" s="197">
        <f t="shared" si="0"/>
        <v>11.020408163265307</v>
      </c>
      <c r="D24" s="204"/>
      <c r="E24" s="193"/>
      <c r="F24" s="197"/>
      <c r="G24" s="196">
        <v>5.2</v>
      </c>
      <c r="H24" s="193">
        <v>0.5</v>
      </c>
      <c r="I24" s="197">
        <f t="shared" si="2"/>
        <v>11.25</v>
      </c>
      <c r="J24" s="204">
        <v>6.05</v>
      </c>
      <c r="K24" s="193">
        <v>0.5</v>
      </c>
      <c r="L24" s="197">
        <f t="shared" si="3"/>
        <v>9.863013698630137</v>
      </c>
    </row>
    <row r="25" spans="1:12" ht="21.75" customHeight="1" thickBot="1">
      <c r="A25" s="198">
        <v>4.11</v>
      </c>
      <c r="B25" s="199">
        <v>0</v>
      </c>
      <c r="C25" s="200">
        <f t="shared" si="0"/>
        <v>10.756972111553784</v>
      </c>
      <c r="D25" s="205"/>
      <c r="E25" s="199"/>
      <c r="F25" s="200"/>
      <c r="G25" s="198">
        <v>5.23</v>
      </c>
      <c r="H25" s="199">
        <v>0</v>
      </c>
      <c r="I25" s="200">
        <f t="shared" si="2"/>
        <v>11.14551083591331</v>
      </c>
      <c r="J25" s="205">
        <v>6.06</v>
      </c>
      <c r="K25" s="199">
        <v>0</v>
      </c>
      <c r="L25" s="200">
        <f t="shared" si="3"/>
        <v>9.836065573770494</v>
      </c>
    </row>
    <row r="26" ht="17.25" customHeight="1"/>
    <row r="27" ht="12.75"/>
    <row r="28" ht="12.75"/>
    <row r="29" ht="12.75"/>
    <row r="30" ht="12.75"/>
    <row r="31" ht="12.75"/>
    <row r="32" ht="12.75"/>
    <row r="33" ht="12.75"/>
    <row r="34" ht="12.75"/>
    <row r="35" ht="12.75"/>
    <row r="36" ht="12.75"/>
  </sheetData>
  <sheetProtection sheet="1" objects="1" scenarios="1"/>
  <mergeCells count="7">
    <mergeCell ref="A1:L1"/>
    <mergeCell ref="A2:F2"/>
    <mergeCell ref="G2:L2"/>
    <mergeCell ref="A3:C3"/>
    <mergeCell ref="D3:F3"/>
    <mergeCell ref="G3:I3"/>
    <mergeCell ref="J3:L3"/>
  </mergeCells>
  <printOptions horizontalCentered="1" verticalCentered="1"/>
  <pageMargins left="0" right="0" top="0" bottom="0" header="0.31496062992125984" footer="0.31496062992125984"/>
  <pageSetup orientation="landscape" paperSize="9" r:id="rId1"/>
</worksheet>
</file>

<file path=xl/worksheets/sheet14.xml><?xml version="1.0" encoding="utf-8"?>
<worksheet xmlns="http://schemas.openxmlformats.org/spreadsheetml/2006/main" xmlns:r="http://schemas.openxmlformats.org/officeDocument/2006/relationships">
  <sheetPr>
    <tabColor theme="4"/>
  </sheetPr>
  <dimension ref="A1:Q15"/>
  <sheetViews>
    <sheetView zoomScalePageLayoutView="0" workbookViewId="0" topLeftCell="A1">
      <selection activeCell="L10" sqref="L10"/>
    </sheetView>
  </sheetViews>
  <sheetFormatPr defaultColWidth="12" defaultRowHeight="12.75"/>
  <cols>
    <col min="1" max="1" width="10.83203125" style="122" customWidth="1"/>
    <col min="2" max="3" width="8.83203125" style="122" customWidth="1"/>
    <col min="4" max="4" width="10.83203125" style="122" customWidth="1"/>
    <col min="5" max="5" width="8.83203125" style="122" customWidth="1"/>
    <col min="6" max="10" width="10.83203125" style="122" customWidth="1"/>
    <col min="11" max="12" width="8.83203125" style="122" customWidth="1"/>
    <col min="13" max="15" width="12" style="122" customWidth="1"/>
    <col min="16" max="16" width="14.33203125" style="122" bestFit="1" customWidth="1"/>
    <col min="17" max="17" width="12" style="122" customWidth="1"/>
    <col min="23" max="16384" width="12" style="122" customWidth="1"/>
  </cols>
  <sheetData>
    <row r="1" spans="1:17" ht="18" customHeight="1">
      <c r="A1" s="476" t="s">
        <v>83</v>
      </c>
      <c r="B1" s="477"/>
      <c r="C1" s="477"/>
      <c r="D1" s="477"/>
      <c r="E1" s="477"/>
      <c r="F1" s="477"/>
      <c r="G1" s="477"/>
      <c r="H1" s="478"/>
      <c r="I1"/>
      <c r="J1"/>
      <c r="K1"/>
      <c r="L1"/>
      <c r="N1" s="123"/>
      <c r="O1" s="123"/>
      <c r="P1"/>
      <c r="Q1"/>
    </row>
    <row r="2" spans="1:12" ht="19.5" customHeight="1">
      <c r="A2" s="479" t="s">
        <v>78</v>
      </c>
      <c r="B2" s="480"/>
      <c r="C2" s="471" t="s">
        <v>77</v>
      </c>
      <c r="D2" s="472"/>
      <c r="E2" s="473"/>
      <c r="F2" s="481" t="s">
        <v>80</v>
      </c>
      <c r="G2" s="482"/>
      <c r="H2" s="483"/>
      <c r="I2"/>
      <c r="J2"/>
      <c r="K2"/>
      <c r="L2"/>
    </row>
    <row r="3" spans="1:12" ht="24.75" customHeight="1">
      <c r="A3" s="206" t="s">
        <v>25</v>
      </c>
      <c r="B3" s="176" t="s">
        <v>70</v>
      </c>
      <c r="C3" s="474" t="s">
        <v>25</v>
      </c>
      <c r="D3" s="475"/>
      <c r="E3" s="176" t="s">
        <v>71</v>
      </c>
      <c r="F3" s="231" t="s">
        <v>79</v>
      </c>
      <c r="G3" s="236" t="s">
        <v>82</v>
      </c>
      <c r="H3" s="237" t="s">
        <v>81</v>
      </c>
      <c r="I3"/>
      <c r="J3"/>
      <c r="K3"/>
      <c r="L3"/>
    </row>
    <row r="4" spans="1:12" ht="17.25" customHeight="1">
      <c r="A4" s="208">
        <v>2700</v>
      </c>
      <c r="B4" s="181">
        <f>(A4*6)/1000</f>
        <v>16.2</v>
      </c>
      <c r="C4" s="232">
        <v>0</v>
      </c>
      <c r="D4" s="208">
        <f>A4+C4</f>
        <v>2700</v>
      </c>
      <c r="E4" s="181">
        <f>(D4*6)/1000</f>
        <v>16.2</v>
      </c>
      <c r="F4" s="230">
        <f>B4-E4</f>
        <v>0</v>
      </c>
      <c r="G4" s="238">
        <v>4</v>
      </c>
      <c r="H4" s="238">
        <v>6</v>
      </c>
      <c r="I4"/>
      <c r="J4"/>
      <c r="K4"/>
      <c r="L4"/>
    </row>
    <row r="5" spans="1:12" ht="17.25" customHeight="1">
      <c r="A5" s="210">
        <v>2700</v>
      </c>
      <c r="B5" s="184">
        <f aca="true" t="shared" si="0" ref="B5:B14">(A5*6)/1000</f>
        <v>16.2</v>
      </c>
      <c r="C5" s="233">
        <v>50</v>
      </c>
      <c r="D5" s="210">
        <f>A5+C5</f>
        <v>2750</v>
      </c>
      <c r="E5" s="184">
        <f aca="true" t="shared" si="1" ref="E5:E14">(D5*6)/1000</f>
        <v>16.5</v>
      </c>
      <c r="F5" s="230">
        <f aca="true" t="shared" si="2" ref="F5:F14">B5-E5</f>
        <v>-0.3000000000000007</v>
      </c>
      <c r="G5" s="238">
        <v>3.5</v>
      </c>
      <c r="H5" s="238">
        <v>5</v>
      </c>
      <c r="I5"/>
      <c r="J5"/>
      <c r="K5"/>
      <c r="L5"/>
    </row>
    <row r="6" spans="1:12" ht="17.25" customHeight="1">
      <c r="A6" s="208">
        <v>2700</v>
      </c>
      <c r="B6" s="181">
        <f t="shared" si="0"/>
        <v>16.2</v>
      </c>
      <c r="C6" s="232">
        <v>100</v>
      </c>
      <c r="D6" s="208">
        <f aca="true" t="shared" si="3" ref="D6:D14">A6+C6</f>
        <v>2800</v>
      </c>
      <c r="E6" s="181">
        <f t="shared" si="1"/>
        <v>16.8</v>
      </c>
      <c r="F6" s="230">
        <f t="shared" si="2"/>
        <v>-0.6000000000000014</v>
      </c>
      <c r="G6" s="238">
        <v>3</v>
      </c>
      <c r="H6" s="238">
        <v>4</v>
      </c>
      <c r="I6"/>
      <c r="J6"/>
      <c r="K6"/>
      <c r="L6"/>
    </row>
    <row r="7" spans="1:12" ht="17.25" customHeight="1">
      <c r="A7" s="210">
        <v>2700</v>
      </c>
      <c r="B7" s="184">
        <f t="shared" si="0"/>
        <v>16.2</v>
      </c>
      <c r="C7" s="233">
        <v>150</v>
      </c>
      <c r="D7" s="210">
        <f t="shared" si="3"/>
        <v>2850</v>
      </c>
      <c r="E7" s="184">
        <f t="shared" si="1"/>
        <v>17.1</v>
      </c>
      <c r="F7" s="230">
        <f t="shared" si="2"/>
        <v>-0.9000000000000021</v>
      </c>
      <c r="G7" s="238">
        <v>2.75</v>
      </c>
      <c r="H7" s="238">
        <v>3</v>
      </c>
      <c r="I7"/>
      <c r="J7"/>
      <c r="K7"/>
      <c r="L7"/>
    </row>
    <row r="8" spans="1:12" ht="17.25" customHeight="1">
      <c r="A8" s="208">
        <v>2700</v>
      </c>
      <c r="B8" s="181">
        <f t="shared" si="0"/>
        <v>16.2</v>
      </c>
      <c r="C8" s="232">
        <v>200</v>
      </c>
      <c r="D8" s="208">
        <f t="shared" si="3"/>
        <v>2900</v>
      </c>
      <c r="E8" s="181">
        <f t="shared" si="1"/>
        <v>17.4</v>
      </c>
      <c r="F8" s="230">
        <f t="shared" si="2"/>
        <v>-1.1999999999999993</v>
      </c>
      <c r="G8" s="238">
        <v>2.5</v>
      </c>
      <c r="H8" s="238">
        <v>2.5</v>
      </c>
      <c r="I8"/>
      <c r="J8"/>
      <c r="K8"/>
      <c r="L8"/>
    </row>
    <row r="9" spans="1:12" ht="17.25" customHeight="1">
      <c r="A9" s="210">
        <v>2700</v>
      </c>
      <c r="B9" s="184">
        <f t="shared" si="0"/>
        <v>16.2</v>
      </c>
      <c r="C9" s="233">
        <v>250</v>
      </c>
      <c r="D9" s="210">
        <f t="shared" si="3"/>
        <v>2950</v>
      </c>
      <c r="E9" s="184">
        <f t="shared" si="1"/>
        <v>17.7</v>
      </c>
      <c r="F9" s="230">
        <f t="shared" si="2"/>
        <v>-1.5</v>
      </c>
      <c r="G9" s="238">
        <v>2.25</v>
      </c>
      <c r="H9" s="238">
        <v>2</v>
      </c>
      <c r="I9"/>
      <c r="J9"/>
      <c r="K9"/>
      <c r="L9"/>
    </row>
    <row r="10" spans="1:12" ht="17.25" customHeight="1">
      <c r="A10" s="208">
        <v>2700</v>
      </c>
      <c r="B10" s="181">
        <f t="shared" si="0"/>
        <v>16.2</v>
      </c>
      <c r="C10" s="232">
        <v>300</v>
      </c>
      <c r="D10" s="208">
        <f t="shared" si="3"/>
        <v>3000</v>
      </c>
      <c r="E10" s="181">
        <f t="shared" si="1"/>
        <v>18</v>
      </c>
      <c r="F10" s="230">
        <f t="shared" si="2"/>
        <v>-1.8000000000000007</v>
      </c>
      <c r="G10" s="238">
        <v>2</v>
      </c>
      <c r="H10" s="238">
        <v>1.5</v>
      </c>
      <c r="I10"/>
      <c r="J10"/>
      <c r="K10"/>
      <c r="L10"/>
    </row>
    <row r="11" spans="1:12" ht="17.25" customHeight="1">
      <c r="A11" s="210">
        <v>2700</v>
      </c>
      <c r="B11" s="184">
        <f t="shared" si="0"/>
        <v>16.2</v>
      </c>
      <c r="C11" s="233">
        <v>350</v>
      </c>
      <c r="D11" s="210">
        <f t="shared" si="3"/>
        <v>3050</v>
      </c>
      <c r="E11" s="184">
        <f t="shared" si="1"/>
        <v>18.3</v>
      </c>
      <c r="F11" s="230">
        <f t="shared" si="2"/>
        <v>-2.1000000000000014</v>
      </c>
      <c r="G11" s="238">
        <v>1.5</v>
      </c>
      <c r="H11" s="238">
        <v>1</v>
      </c>
      <c r="I11"/>
      <c r="J11"/>
      <c r="K11"/>
      <c r="L11"/>
    </row>
    <row r="12" spans="1:12" ht="17.25" customHeight="1">
      <c r="A12" s="208">
        <v>2700</v>
      </c>
      <c r="B12" s="181">
        <f t="shared" si="0"/>
        <v>16.2</v>
      </c>
      <c r="C12" s="232">
        <v>400</v>
      </c>
      <c r="D12" s="208">
        <f t="shared" si="3"/>
        <v>3100</v>
      </c>
      <c r="E12" s="181">
        <f t="shared" si="1"/>
        <v>18.6</v>
      </c>
      <c r="F12" s="230">
        <f t="shared" si="2"/>
        <v>-2.400000000000002</v>
      </c>
      <c r="G12" s="238">
        <v>1</v>
      </c>
      <c r="H12" s="238">
        <v>0.5</v>
      </c>
      <c r="I12"/>
      <c r="J12"/>
      <c r="K12"/>
      <c r="L12"/>
    </row>
    <row r="13" spans="1:12" ht="17.25" customHeight="1">
      <c r="A13" s="210">
        <v>2700</v>
      </c>
      <c r="B13" s="184">
        <f t="shared" si="0"/>
        <v>16.2</v>
      </c>
      <c r="C13" s="233">
        <v>450</v>
      </c>
      <c r="D13" s="210">
        <f t="shared" si="3"/>
        <v>3150</v>
      </c>
      <c r="E13" s="184">
        <f t="shared" si="1"/>
        <v>18.9</v>
      </c>
      <c r="F13" s="230">
        <f t="shared" si="2"/>
        <v>-2.6999999999999993</v>
      </c>
      <c r="G13" s="238">
        <v>0.5</v>
      </c>
      <c r="H13" s="238">
        <v>0</v>
      </c>
      <c r="I13"/>
      <c r="J13"/>
      <c r="K13"/>
      <c r="L13"/>
    </row>
    <row r="14" spans="1:16" ht="17.25" customHeight="1">
      <c r="A14" s="208">
        <v>2700</v>
      </c>
      <c r="B14" s="181">
        <f t="shared" si="0"/>
        <v>16.2</v>
      </c>
      <c r="C14" s="232">
        <v>500</v>
      </c>
      <c r="D14" s="208">
        <f t="shared" si="3"/>
        <v>3200</v>
      </c>
      <c r="E14" s="181">
        <f t="shared" si="1"/>
        <v>19.2</v>
      </c>
      <c r="F14" s="230">
        <f t="shared" si="2"/>
        <v>-3</v>
      </c>
      <c r="G14" s="238">
        <v>0</v>
      </c>
      <c r="H14" s="238"/>
      <c r="I14"/>
      <c r="J14"/>
      <c r="K14"/>
      <c r="L14"/>
      <c r="P14" s="174"/>
    </row>
    <row r="15" spans="1:12" ht="17.25" customHeight="1">
      <c r="A15"/>
      <c r="B15"/>
      <c r="C15"/>
      <c r="D15"/>
      <c r="E15"/>
      <c r="F15"/>
      <c r="G15"/>
      <c r="H15"/>
      <c r="I15"/>
      <c r="J15"/>
      <c r="K15"/>
      <c r="L15"/>
    </row>
    <row r="16" ht="12.75"/>
    <row r="17" ht="24" customHeight="1"/>
    <row r="18" ht="19.5" customHeight="1"/>
    <row r="19" ht="24.75" customHeight="1"/>
    <row r="20" ht="21.75" customHeight="1"/>
    <row r="21" ht="21.75" customHeight="1"/>
    <row r="22" ht="21.75" customHeight="1"/>
    <row r="23" ht="21.75" customHeight="1"/>
    <row r="24" ht="21.75" customHeight="1"/>
    <row r="25" ht="21.75" customHeight="1"/>
    <row r="26" ht="21.75" customHeight="1"/>
    <row r="27" ht="21.75" customHeight="1"/>
    <row r="28" ht="21.75" customHeight="1"/>
    <row r="29" ht="21.75" customHeight="1"/>
    <row r="30" ht="21.75" customHeight="1"/>
    <row r="31" ht="21.75" customHeight="1"/>
    <row r="32" ht="21.75" customHeight="1"/>
    <row r="33" ht="21.75" customHeight="1"/>
    <row r="34" ht="21.75" customHeight="1"/>
    <row r="35" ht="21.75" customHeight="1"/>
    <row r="36" ht="21.75" customHeight="1"/>
    <row r="37" ht="21.75" customHeight="1"/>
    <row r="38" ht="21.75" customHeight="1"/>
    <row r="39" ht="21.75" customHeight="1"/>
    <row r="40" ht="21.75" customHeight="1"/>
  </sheetData>
  <sheetProtection password="CF09" sheet="1"/>
  <mergeCells count="5">
    <mergeCell ref="C2:E2"/>
    <mergeCell ref="C3:D3"/>
    <mergeCell ref="A1:H1"/>
    <mergeCell ref="A2:B2"/>
    <mergeCell ref="F2:H2"/>
  </mergeCells>
  <printOptions/>
  <pageMargins left="0.7" right="0.7" top="0.75" bottom="0.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tabColor theme="4"/>
  </sheetPr>
  <dimension ref="A1:P14"/>
  <sheetViews>
    <sheetView zoomScalePageLayoutView="0" workbookViewId="0" topLeftCell="A1">
      <selection activeCell="U4" sqref="U4"/>
    </sheetView>
  </sheetViews>
  <sheetFormatPr defaultColWidth="12" defaultRowHeight="12.75"/>
  <cols>
    <col min="1" max="3" width="12.83203125" style="122" customWidth="1"/>
    <col min="4" max="4" width="12.83203125" style="122" hidden="1" customWidth="1"/>
    <col min="5" max="11" width="12.83203125" style="122" customWidth="1"/>
    <col min="12" max="12" width="12.83203125" style="122" hidden="1" customWidth="1"/>
    <col min="13" max="14" width="12.83203125" style="122" customWidth="1"/>
    <col min="15" max="15" width="12" style="122" customWidth="1"/>
    <col min="22" max="16384" width="12" style="122" customWidth="1"/>
  </cols>
  <sheetData>
    <row r="1" spans="1:16" ht="18.75" thickBot="1">
      <c r="A1" s="491" t="s">
        <v>92</v>
      </c>
      <c r="B1" s="492"/>
      <c r="C1" s="492"/>
      <c r="D1" s="492"/>
      <c r="E1" s="492"/>
      <c r="F1" s="492"/>
      <c r="G1" s="492"/>
      <c r="H1" s="492"/>
      <c r="I1" s="492"/>
      <c r="J1" s="492"/>
      <c r="K1" s="492"/>
      <c r="L1" s="492"/>
      <c r="M1" s="492"/>
      <c r="N1" s="492"/>
      <c r="O1" s="377"/>
      <c r="P1" s="377"/>
    </row>
    <row r="2" spans="1:16" ht="24" customHeight="1">
      <c r="A2" s="496" t="s">
        <v>72</v>
      </c>
      <c r="B2" s="497"/>
      <c r="C2" s="497"/>
      <c r="D2" s="497"/>
      <c r="E2" s="497"/>
      <c r="F2" s="497"/>
      <c r="G2" s="486"/>
      <c r="H2" s="487"/>
      <c r="I2" s="484" t="s">
        <v>73</v>
      </c>
      <c r="J2" s="485"/>
      <c r="K2" s="485"/>
      <c r="L2" s="485"/>
      <c r="M2" s="485"/>
      <c r="N2" s="485"/>
      <c r="O2" s="486"/>
      <c r="P2" s="487"/>
    </row>
    <row r="3" spans="1:16" ht="19.5" customHeight="1">
      <c r="A3" s="495" t="s">
        <v>84</v>
      </c>
      <c r="B3" s="488"/>
      <c r="C3" s="488" t="s">
        <v>85</v>
      </c>
      <c r="D3" s="488"/>
      <c r="E3" s="489"/>
      <c r="F3" s="489"/>
      <c r="G3" s="489"/>
      <c r="H3" s="490"/>
      <c r="I3" s="495" t="s">
        <v>84</v>
      </c>
      <c r="J3" s="488"/>
      <c r="K3" s="488" t="s">
        <v>85</v>
      </c>
      <c r="L3" s="488"/>
      <c r="M3" s="489"/>
      <c r="N3" s="489"/>
      <c r="O3" s="489"/>
      <c r="P3" s="490"/>
    </row>
    <row r="4" spans="1:16" ht="24.75" customHeight="1" thickBot="1">
      <c r="A4" s="235" t="s">
        <v>76</v>
      </c>
      <c r="B4" s="270" t="s">
        <v>70</v>
      </c>
      <c r="C4" s="493" t="s">
        <v>76</v>
      </c>
      <c r="D4" s="493"/>
      <c r="E4" s="494"/>
      <c r="F4" s="271" t="s">
        <v>71</v>
      </c>
      <c r="G4" s="272" t="s">
        <v>79</v>
      </c>
      <c r="H4" s="273" t="s">
        <v>82</v>
      </c>
      <c r="I4" s="235" t="s">
        <v>76</v>
      </c>
      <c r="J4" s="270" t="s">
        <v>71</v>
      </c>
      <c r="K4" s="493" t="s">
        <v>76</v>
      </c>
      <c r="L4" s="493"/>
      <c r="M4" s="494"/>
      <c r="N4" s="271" t="s">
        <v>71</v>
      </c>
      <c r="O4" s="272" t="s">
        <v>79</v>
      </c>
      <c r="P4" s="273" t="s">
        <v>91</v>
      </c>
    </row>
    <row r="5" spans="1:16" ht="21.75" customHeight="1">
      <c r="A5" s="234">
        <v>2.39</v>
      </c>
      <c r="B5" s="239">
        <f>(750/PRODUCT((INT(A5)*60)+((A5-(INT(A5)))*100)))*3.6</f>
        <v>16.9811320754717</v>
      </c>
      <c r="C5" s="304">
        <v>1</v>
      </c>
      <c r="D5" s="284">
        <f>C5/100</f>
        <v>0.01</v>
      </c>
      <c r="E5" s="285">
        <f>A5+D5</f>
        <v>2.4</v>
      </c>
      <c r="F5" s="239">
        <f>(750/PRODUCT((INT(E5)*60)+((E5-(INT(E5)))*100)))*3.6</f>
        <v>16.875</v>
      </c>
      <c r="G5" s="239">
        <f>B5-F5</f>
        <v>0.10613207547169878</v>
      </c>
      <c r="H5" s="286">
        <f aca="true" t="shared" si="0" ref="H5:H14">VLOOKUP(C5,Projet_course_VMA,2)</f>
        <v>4</v>
      </c>
      <c r="I5" s="287">
        <v>3.3</v>
      </c>
      <c r="J5" s="239">
        <f>(1000/PRODUCT((INT(I5)*60)+((I5-(INT(I5)))*100)))*3.6</f>
        <v>17.142857142857146</v>
      </c>
      <c r="K5" s="304">
        <v>1</v>
      </c>
      <c r="L5" s="284">
        <f>K5/100</f>
        <v>0.01</v>
      </c>
      <c r="M5" s="285">
        <f>I5+L5</f>
        <v>3.3099999999999996</v>
      </c>
      <c r="N5" s="239">
        <f>(1000/PRODUCT((INT(M5)*60)+((M5-(INT(M5)))*100)))*3.6</f>
        <v>17.061611374407587</v>
      </c>
      <c r="O5" s="239">
        <f>J5-N5</f>
        <v>0.08124576844955911</v>
      </c>
      <c r="P5" s="274">
        <f aca="true" t="shared" si="1" ref="P5:P14">VLOOKUP(K5,Projet_course_VMA,3)</f>
        <v>6</v>
      </c>
    </row>
    <row r="6" spans="1:16" ht="21.75" customHeight="1">
      <c r="A6" s="196">
        <v>2.39</v>
      </c>
      <c r="B6" s="150">
        <f aca="true" t="shared" si="2" ref="B6:B14">(750/PRODUCT((INT(A6)*60)+((A6-(INT(A6)))*100)))*3.6</f>
        <v>16.9811320754717</v>
      </c>
      <c r="C6" s="305">
        <v>2</v>
      </c>
      <c r="D6" s="281">
        <f>C6/100</f>
        <v>0.02</v>
      </c>
      <c r="E6" s="282">
        <f>A6+D6</f>
        <v>2.41</v>
      </c>
      <c r="F6" s="150">
        <f aca="true" t="shared" si="3" ref="F6:F14">(750/PRODUCT((INT(E6)*60)+((E6-(INT(E6)))*100)))*3.6</f>
        <v>16.77018633540373</v>
      </c>
      <c r="G6" s="150">
        <f aca="true" t="shared" si="4" ref="G6:G14">B6-F6</f>
        <v>0.21094574006797018</v>
      </c>
      <c r="H6" s="283">
        <f t="shared" si="0"/>
        <v>4</v>
      </c>
      <c r="I6" s="280">
        <v>3.3</v>
      </c>
      <c r="J6" s="150">
        <f aca="true" t="shared" si="5" ref="J6:J14">(1000/PRODUCT((INT(I6)*60)+((I6-(INT(I6)))*100)))*3.6</f>
        <v>17.142857142857146</v>
      </c>
      <c r="K6" s="305">
        <v>2</v>
      </c>
      <c r="L6" s="281">
        <f>K6/100</f>
        <v>0.02</v>
      </c>
      <c r="M6" s="282">
        <f>I6+L6</f>
        <v>3.32</v>
      </c>
      <c r="N6" s="150">
        <f aca="true" t="shared" si="6" ref="N6:N14">(1000/PRODUCT((INT(M6)*60)+((M6-(INT(M6)))*100)))*3.6</f>
        <v>16.9811320754717</v>
      </c>
      <c r="O6" s="150">
        <f aca="true" t="shared" si="7" ref="O6:O14">J6-N6</f>
        <v>0.16172506738544712</v>
      </c>
      <c r="P6" s="268">
        <f t="shared" si="1"/>
        <v>5</v>
      </c>
    </row>
    <row r="7" spans="1:16" ht="21.75" customHeight="1">
      <c r="A7" s="196">
        <v>2.39</v>
      </c>
      <c r="B7" s="150">
        <f t="shared" si="2"/>
        <v>16.9811320754717</v>
      </c>
      <c r="C7" s="305">
        <v>3</v>
      </c>
      <c r="D7" s="281">
        <f aca="true" t="shared" si="8" ref="D7:D13">C7/100</f>
        <v>0.03</v>
      </c>
      <c r="E7" s="282">
        <f aca="true" t="shared" si="9" ref="E7:E13">A7+D7</f>
        <v>2.42</v>
      </c>
      <c r="F7" s="150">
        <f t="shared" si="3"/>
        <v>16.666666666666668</v>
      </c>
      <c r="G7" s="150">
        <f t="shared" si="4"/>
        <v>0.31446540880503093</v>
      </c>
      <c r="H7" s="283">
        <f t="shared" si="0"/>
        <v>3.5</v>
      </c>
      <c r="I7" s="280">
        <v>3.3</v>
      </c>
      <c r="J7" s="150">
        <f t="shared" si="5"/>
        <v>17.142857142857146</v>
      </c>
      <c r="K7" s="305">
        <v>3</v>
      </c>
      <c r="L7" s="281">
        <f aca="true" t="shared" si="10" ref="L7:L13">K7/100</f>
        <v>0.03</v>
      </c>
      <c r="M7" s="282">
        <f aca="true" t="shared" si="11" ref="M7:M13">I7+L7</f>
        <v>3.3299999999999996</v>
      </c>
      <c r="N7" s="150">
        <f t="shared" si="6"/>
        <v>16.901408450704228</v>
      </c>
      <c r="O7" s="150">
        <f t="shared" si="7"/>
        <v>0.2414486921529182</v>
      </c>
      <c r="P7" s="268">
        <f t="shared" si="1"/>
        <v>4.5</v>
      </c>
    </row>
    <row r="8" spans="1:16" ht="21.75" customHeight="1">
      <c r="A8" s="196">
        <v>2.39</v>
      </c>
      <c r="B8" s="150">
        <f t="shared" si="2"/>
        <v>16.9811320754717</v>
      </c>
      <c r="C8" s="305">
        <v>4</v>
      </c>
      <c r="D8" s="281">
        <f t="shared" si="8"/>
        <v>0.04</v>
      </c>
      <c r="E8" s="282">
        <f t="shared" si="9"/>
        <v>2.43</v>
      </c>
      <c r="F8" s="150">
        <f t="shared" si="3"/>
        <v>16.564417177914113</v>
      </c>
      <c r="G8" s="150">
        <f t="shared" si="4"/>
        <v>0.4167148975575863</v>
      </c>
      <c r="H8" s="283">
        <f t="shared" si="0"/>
        <v>3</v>
      </c>
      <c r="I8" s="280">
        <v>3.3</v>
      </c>
      <c r="J8" s="150">
        <f t="shared" si="5"/>
        <v>17.142857142857146</v>
      </c>
      <c r="K8" s="305">
        <v>4</v>
      </c>
      <c r="L8" s="281">
        <f t="shared" si="10"/>
        <v>0.04</v>
      </c>
      <c r="M8" s="282">
        <f t="shared" si="11"/>
        <v>3.34</v>
      </c>
      <c r="N8" s="150">
        <f t="shared" si="6"/>
        <v>16.822429906542055</v>
      </c>
      <c r="O8" s="150">
        <f t="shared" si="7"/>
        <v>0.3204272363150906</v>
      </c>
      <c r="P8" s="268">
        <f t="shared" si="1"/>
        <v>4</v>
      </c>
    </row>
    <row r="9" spans="1:16" ht="21.75" customHeight="1">
      <c r="A9" s="196">
        <v>2.39</v>
      </c>
      <c r="B9" s="150">
        <f t="shared" si="2"/>
        <v>16.9811320754717</v>
      </c>
      <c r="C9" s="305">
        <v>5</v>
      </c>
      <c r="D9" s="281">
        <f t="shared" si="8"/>
        <v>0.05</v>
      </c>
      <c r="E9" s="282">
        <f t="shared" si="9"/>
        <v>2.44</v>
      </c>
      <c r="F9" s="150">
        <f t="shared" si="3"/>
        <v>16.463414634146343</v>
      </c>
      <c r="G9" s="150">
        <f t="shared" si="4"/>
        <v>0.517717441325356</v>
      </c>
      <c r="H9" s="283">
        <f t="shared" si="0"/>
        <v>2.5</v>
      </c>
      <c r="I9" s="280">
        <v>3.3</v>
      </c>
      <c r="J9" s="150">
        <f t="shared" si="5"/>
        <v>17.142857142857146</v>
      </c>
      <c r="K9" s="305">
        <v>5</v>
      </c>
      <c r="L9" s="281">
        <f t="shared" si="10"/>
        <v>0.05</v>
      </c>
      <c r="M9" s="282">
        <f t="shared" si="11"/>
        <v>3.3499999999999996</v>
      </c>
      <c r="N9" s="150">
        <f t="shared" si="6"/>
        <v>16.74418604651163</v>
      </c>
      <c r="O9" s="150">
        <f t="shared" si="7"/>
        <v>0.3986710963455167</v>
      </c>
      <c r="P9" s="268">
        <f t="shared" si="1"/>
        <v>3.5</v>
      </c>
    </row>
    <row r="10" spans="1:16" ht="21.75" customHeight="1">
      <c r="A10" s="196">
        <v>4.3</v>
      </c>
      <c r="B10" s="150">
        <f t="shared" si="2"/>
        <v>10</v>
      </c>
      <c r="C10" s="305">
        <v>6</v>
      </c>
      <c r="D10" s="281">
        <f t="shared" si="8"/>
        <v>0.06</v>
      </c>
      <c r="E10" s="282">
        <f t="shared" si="9"/>
        <v>4.359999999999999</v>
      </c>
      <c r="F10" s="150">
        <f t="shared" si="3"/>
        <v>9.782608695652176</v>
      </c>
      <c r="G10" s="150">
        <f t="shared" si="4"/>
        <v>0.2173913043478244</v>
      </c>
      <c r="H10" s="283">
        <f t="shared" si="0"/>
        <v>2</v>
      </c>
      <c r="I10" s="280">
        <v>4.2</v>
      </c>
      <c r="J10" s="150">
        <f t="shared" si="5"/>
        <v>13.846153846153847</v>
      </c>
      <c r="K10" s="305">
        <v>6</v>
      </c>
      <c r="L10" s="281">
        <f t="shared" si="10"/>
        <v>0.06</v>
      </c>
      <c r="M10" s="282">
        <f t="shared" si="11"/>
        <v>4.26</v>
      </c>
      <c r="N10" s="150">
        <f t="shared" si="6"/>
        <v>13.533834586466165</v>
      </c>
      <c r="O10" s="150">
        <f t="shared" si="7"/>
        <v>0.3123192596876816</v>
      </c>
      <c r="P10" s="268">
        <f t="shared" si="1"/>
        <v>3</v>
      </c>
    </row>
    <row r="11" spans="1:16" ht="21.75" customHeight="1">
      <c r="A11" s="196">
        <v>4.3</v>
      </c>
      <c r="B11" s="150">
        <f t="shared" si="2"/>
        <v>10</v>
      </c>
      <c r="C11" s="305">
        <v>7</v>
      </c>
      <c r="D11" s="281">
        <f t="shared" si="8"/>
        <v>0.07</v>
      </c>
      <c r="E11" s="282">
        <f t="shared" si="9"/>
        <v>4.37</v>
      </c>
      <c r="F11" s="150">
        <f t="shared" si="3"/>
        <v>9.747292418772563</v>
      </c>
      <c r="G11" s="150">
        <f t="shared" si="4"/>
        <v>0.25270758122743686</v>
      </c>
      <c r="H11" s="283">
        <f t="shared" si="0"/>
        <v>1.5</v>
      </c>
      <c r="I11" s="280">
        <v>4.2</v>
      </c>
      <c r="J11" s="150">
        <f t="shared" si="5"/>
        <v>13.846153846153847</v>
      </c>
      <c r="K11" s="305">
        <v>7</v>
      </c>
      <c r="L11" s="281">
        <f t="shared" si="10"/>
        <v>0.07</v>
      </c>
      <c r="M11" s="282">
        <f t="shared" si="11"/>
        <v>4.2700000000000005</v>
      </c>
      <c r="N11" s="150">
        <f t="shared" si="6"/>
        <v>13.483146067415728</v>
      </c>
      <c r="O11" s="150">
        <f t="shared" si="7"/>
        <v>0.36300777873811896</v>
      </c>
      <c r="P11" s="268">
        <f t="shared" si="1"/>
        <v>2</v>
      </c>
    </row>
    <row r="12" spans="1:16" ht="21.75" customHeight="1">
      <c r="A12" s="196">
        <v>4.3</v>
      </c>
      <c r="B12" s="150">
        <f t="shared" si="2"/>
        <v>10</v>
      </c>
      <c r="C12" s="305">
        <v>8</v>
      </c>
      <c r="D12" s="281">
        <f t="shared" si="8"/>
        <v>0.08</v>
      </c>
      <c r="E12" s="282">
        <f t="shared" si="9"/>
        <v>4.38</v>
      </c>
      <c r="F12" s="150">
        <f t="shared" si="3"/>
        <v>9.712230215827338</v>
      </c>
      <c r="G12" s="150">
        <f t="shared" si="4"/>
        <v>0.28776978417266186</v>
      </c>
      <c r="H12" s="283">
        <f t="shared" si="0"/>
        <v>1</v>
      </c>
      <c r="I12" s="280">
        <v>4.2</v>
      </c>
      <c r="J12" s="150">
        <f t="shared" si="5"/>
        <v>13.846153846153847</v>
      </c>
      <c r="K12" s="305">
        <v>8</v>
      </c>
      <c r="L12" s="281">
        <f t="shared" si="10"/>
        <v>0.08</v>
      </c>
      <c r="M12" s="282">
        <f t="shared" si="11"/>
        <v>4.28</v>
      </c>
      <c r="N12" s="150">
        <f t="shared" si="6"/>
        <v>13.432835820895523</v>
      </c>
      <c r="O12" s="150">
        <f t="shared" si="7"/>
        <v>0.41331802525832373</v>
      </c>
      <c r="P12" s="268">
        <f t="shared" si="1"/>
        <v>1</v>
      </c>
    </row>
    <row r="13" spans="1:16" ht="21.75" customHeight="1">
      <c r="A13" s="196">
        <v>4.3</v>
      </c>
      <c r="B13" s="150">
        <f t="shared" si="2"/>
        <v>10</v>
      </c>
      <c r="C13" s="305">
        <v>9</v>
      </c>
      <c r="D13" s="281">
        <f t="shared" si="8"/>
        <v>0.09</v>
      </c>
      <c r="E13" s="282">
        <f t="shared" si="9"/>
        <v>4.39</v>
      </c>
      <c r="F13" s="150">
        <f t="shared" si="3"/>
        <v>9.67741935483871</v>
      </c>
      <c r="G13" s="150">
        <f t="shared" si="4"/>
        <v>0.32258064516129004</v>
      </c>
      <c r="H13" s="283">
        <f t="shared" si="0"/>
        <v>0.5</v>
      </c>
      <c r="I13" s="280">
        <v>4.2</v>
      </c>
      <c r="J13" s="150">
        <f t="shared" si="5"/>
        <v>13.846153846153847</v>
      </c>
      <c r="K13" s="305">
        <v>9</v>
      </c>
      <c r="L13" s="281">
        <f t="shared" si="10"/>
        <v>0.09</v>
      </c>
      <c r="M13" s="282">
        <f t="shared" si="11"/>
        <v>4.29</v>
      </c>
      <c r="N13" s="150">
        <f t="shared" si="6"/>
        <v>13.382899628252789</v>
      </c>
      <c r="O13" s="150">
        <f t="shared" si="7"/>
        <v>0.46325421790105814</v>
      </c>
      <c r="P13" s="268">
        <f t="shared" si="1"/>
        <v>0</v>
      </c>
    </row>
    <row r="14" spans="1:16" ht="21.75" customHeight="1" thickBot="1">
      <c r="A14" s="198">
        <v>4.3</v>
      </c>
      <c r="B14" s="240">
        <f t="shared" si="2"/>
        <v>10</v>
      </c>
      <c r="C14" s="306">
        <v>10</v>
      </c>
      <c r="D14" s="288">
        <f>C14/100</f>
        <v>0.1</v>
      </c>
      <c r="E14" s="289">
        <f>A14+D14</f>
        <v>4.3999999999999995</v>
      </c>
      <c r="F14" s="240">
        <f t="shared" si="3"/>
        <v>9.642857142857146</v>
      </c>
      <c r="G14" s="240">
        <f t="shared" si="4"/>
        <v>0.3571428571428541</v>
      </c>
      <c r="H14" s="290">
        <f t="shared" si="0"/>
        <v>0</v>
      </c>
      <c r="I14" s="291">
        <v>4.2</v>
      </c>
      <c r="J14" s="240">
        <f t="shared" si="5"/>
        <v>13.846153846153847</v>
      </c>
      <c r="K14" s="306">
        <v>10</v>
      </c>
      <c r="L14" s="288">
        <f>K14/100</f>
        <v>0.1</v>
      </c>
      <c r="M14" s="289">
        <f>I14+L14</f>
        <v>4.3</v>
      </c>
      <c r="N14" s="240">
        <f t="shared" si="6"/>
        <v>13.333333333333334</v>
      </c>
      <c r="O14" s="240">
        <f t="shared" si="7"/>
        <v>0.5128205128205128</v>
      </c>
      <c r="P14" s="269">
        <f t="shared" si="1"/>
        <v>0</v>
      </c>
    </row>
    <row r="15" ht="17.25" customHeight="1"/>
    <row r="16" ht="12.75"/>
    <row r="17" ht="12.75"/>
    <row r="18" ht="12.75"/>
    <row r="19" ht="12.75"/>
    <row r="20" ht="12.75"/>
    <row r="21" ht="12.75"/>
    <row r="22" ht="12.75"/>
    <row r="23" ht="12.75"/>
    <row r="24" ht="12.75"/>
    <row r="25" ht="12.75"/>
  </sheetData>
  <sheetProtection password="CF09" sheet="1"/>
  <mergeCells count="9">
    <mergeCell ref="I2:P2"/>
    <mergeCell ref="C3:H3"/>
    <mergeCell ref="K3:P3"/>
    <mergeCell ref="A1:P1"/>
    <mergeCell ref="C4:E4"/>
    <mergeCell ref="K4:M4"/>
    <mergeCell ref="A3:B3"/>
    <mergeCell ref="I3:J3"/>
    <mergeCell ref="A2:H2"/>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sheetPr>
    <tabColor theme="4"/>
  </sheetPr>
  <dimension ref="A1:M33"/>
  <sheetViews>
    <sheetView zoomScalePageLayoutView="0" workbookViewId="0" topLeftCell="A10">
      <selection activeCell="H12" sqref="H12"/>
    </sheetView>
  </sheetViews>
  <sheetFormatPr defaultColWidth="12" defaultRowHeight="12.75"/>
  <cols>
    <col min="1" max="1" width="12" style="327" customWidth="1"/>
    <col min="2" max="13" width="12.5" style="327" customWidth="1"/>
    <col min="14" max="16384" width="12" style="327" customWidth="1"/>
  </cols>
  <sheetData>
    <row r="1" spans="1:12" ht="18.75">
      <c r="A1" s="498" t="s">
        <v>162</v>
      </c>
      <c r="B1" s="498"/>
      <c r="C1" s="498"/>
      <c r="D1" s="498"/>
      <c r="E1" s="498"/>
      <c r="F1" s="498"/>
      <c r="G1" s="498"/>
      <c r="H1" s="498"/>
      <c r="I1" s="326" t="s">
        <v>163</v>
      </c>
      <c r="J1" s="326"/>
      <c r="K1" s="326"/>
      <c r="L1" s="326"/>
    </row>
    <row r="2" spans="1:2" ht="18.75">
      <c r="A2" s="328" t="s">
        <v>164</v>
      </c>
      <c r="B2" s="328" t="s">
        <v>165</v>
      </c>
    </row>
    <row r="3" spans="2:12" ht="15.75">
      <c r="B3" s="499" t="s">
        <v>37</v>
      </c>
      <c r="C3" s="499"/>
      <c r="D3" s="499" t="s">
        <v>38</v>
      </c>
      <c r="E3" s="499"/>
      <c r="F3" s="499" t="s">
        <v>166</v>
      </c>
      <c r="G3" s="499"/>
      <c r="I3" s="326" t="s">
        <v>167</v>
      </c>
      <c r="J3" s="326"/>
      <c r="K3" s="326"/>
      <c r="L3" s="326"/>
    </row>
    <row r="4" spans="1:7" ht="43.5" customHeight="1">
      <c r="A4" s="329" t="s">
        <v>168</v>
      </c>
      <c r="B4" s="499"/>
      <c r="C4" s="499"/>
      <c r="D4" s="499"/>
      <c r="E4" s="499"/>
      <c r="F4" s="499"/>
      <c r="G4" s="499"/>
    </row>
    <row r="5" ht="4.5" customHeight="1">
      <c r="A5" s="329"/>
    </row>
    <row r="6" spans="1:12" ht="19.5" customHeight="1">
      <c r="A6" s="329"/>
      <c r="B6" s="500" t="s">
        <v>169</v>
      </c>
      <c r="C6" s="500"/>
      <c r="D6" s="500"/>
      <c r="E6" s="500"/>
      <c r="F6" s="500"/>
      <c r="H6" s="500" t="s">
        <v>170</v>
      </c>
      <c r="I6" s="500"/>
      <c r="J6" s="500"/>
      <c r="K6" s="500"/>
      <c r="L6" s="500"/>
    </row>
    <row r="7" spans="1:12" ht="19.5" customHeight="1">
      <c r="A7" s="329"/>
      <c r="B7" s="500" t="s">
        <v>171</v>
      </c>
      <c r="C7" s="500"/>
      <c r="D7" s="500"/>
      <c r="E7" s="501" t="s">
        <v>172</v>
      </c>
      <c r="F7" s="501"/>
      <c r="H7" s="500" t="s">
        <v>173</v>
      </c>
      <c r="I7" s="500"/>
      <c r="J7" s="500"/>
      <c r="K7" s="501" t="s">
        <v>174</v>
      </c>
      <c r="L7" s="501"/>
    </row>
    <row r="8" spans="1:12" ht="19.5" customHeight="1">
      <c r="A8" s="329"/>
      <c r="B8" s="500" t="s">
        <v>175</v>
      </c>
      <c r="C8" s="500"/>
      <c r="D8" s="500"/>
      <c r="E8" s="501" t="s">
        <v>176</v>
      </c>
      <c r="F8" s="501"/>
      <c r="H8" s="500" t="s">
        <v>177</v>
      </c>
      <c r="I8" s="500"/>
      <c r="J8" s="500"/>
      <c r="K8" s="501" t="s">
        <v>174</v>
      </c>
      <c r="L8" s="501"/>
    </row>
    <row r="9" spans="1:13" ht="4.5" customHeight="1">
      <c r="A9" s="330"/>
      <c r="B9" s="331"/>
      <c r="C9" s="331"/>
      <c r="D9" s="331"/>
      <c r="E9" s="331"/>
      <c r="F9" s="331"/>
      <c r="G9" s="331"/>
      <c r="H9" s="331"/>
      <c r="I9" s="331"/>
      <c r="J9" s="331"/>
      <c r="K9" s="331"/>
      <c r="L9" s="331"/>
      <c r="M9" s="331"/>
    </row>
    <row r="10" spans="1:3" ht="37.5">
      <c r="A10" s="332" t="s">
        <v>178</v>
      </c>
      <c r="B10" s="502" t="s">
        <v>179</v>
      </c>
      <c r="C10" s="503"/>
    </row>
    <row r="11" spans="1:13" ht="15.75">
      <c r="A11" s="329"/>
      <c r="B11" s="333" t="s">
        <v>37</v>
      </c>
      <c r="C11" s="333" t="s">
        <v>38</v>
      </c>
      <c r="D11" s="333" t="s">
        <v>166</v>
      </c>
      <c r="E11" s="333" t="s">
        <v>180</v>
      </c>
      <c r="F11" s="333" t="s">
        <v>181</v>
      </c>
      <c r="G11" s="333" t="s">
        <v>182</v>
      </c>
      <c r="H11" s="333" t="s">
        <v>183</v>
      </c>
      <c r="I11" s="333" t="s">
        <v>184</v>
      </c>
      <c r="J11" s="333" t="s">
        <v>185</v>
      </c>
      <c r="K11" s="333" t="s">
        <v>186</v>
      </c>
      <c r="L11" s="333" t="s">
        <v>187</v>
      </c>
      <c r="M11" s="333" t="s">
        <v>188</v>
      </c>
    </row>
    <row r="12" spans="1:13" ht="43.5" customHeight="1">
      <c r="A12" s="334" t="s">
        <v>168</v>
      </c>
      <c r="B12" s="335"/>
      <c r="C12" s="335"/>
      <c r="D12" s="335"/>
      <c r="E12" s="335"/>
      <c r="F12" s="335"/>
      <c r="G12" s="335"/>
      <c r="H12" s="335"/>
      <c r="I12" s="335"/>
      <c r="J12" s="335"/>
      <c r="K12" s="335"/>
      <c r="L12" s="335"/>
      <c r="M12" s="335"/>
    </row>
    <row r="13" ht="4.5" customHeight="1"/>
    <row r="14" spans="2:12" ht="19.5" customHeight="1">
      <c r="B14" s="500" t="s">
        <v>189</v>
      </c>
      <c r="C14" s="500"/>
      <c r="D14" s="500"/>
      <c r="E14" s="500"/>
      <c r="F14" s="500"/>
      <c r="H14" s="500" t="s">
        <v>190</v>
      </c>
      <c r="I14" s="500"/>
      <c r="J14" s="500"/>
      <c r="K14" s="500"/>
      <c r="L14" s="500"/>
    </row>
    <row r="15" spans="2:12" ht="19.5" customHeight="1">
      <c r="B15" s="500" t="s">
        <v>171</v>
      </c>
      <c r="C15" s="500"/>
      <c r="D15" s="500"/>
      <c r="E15" s="501" t="s">
        <v>172</v>
      </c>
      <c r="F15" s="501"/>
      <c r="H15" s="500" t="s">
        <v>173</v>
      </c>
      <c r="I15" s="500"/>
      <c r="J15" s="500"/>
      <c r="K15" s="501" t="s">
        <v>174</v>
      </c>
      <c r="L15" s="501"/>
    </row>
    <row r="16" spans="2:12" ht="19.5" customHeight="1">
      <c r="B16" s="500" t="s">
        <v>175</v>
      </c>
      <c r="C16" s="500"/>
      <c r="D16" s="500"/>
      <c r="E16" s="501" t="s">
        <v>176</v>
      </c>
      <c r="F16" s="501"/>
      <c r="H16" s="500" t="s">
        <v>177</v>
      </c>
      <c r="I16" s="500"/>
      <c r="J16" s="500"/>
      <c r="K16" s="501" t="s">
        <v>174</v>
      </c>
      <c r="L16" s="501"/>
    </row>
    <row r="17" spans="1:13" ht="4.5" customHeight="1">
      <c r="A17" s="336"/>
      <c r="B17" s="337"/>
      <c r="C17" s="337"/>
      <c r="D17" s="337"/>
      <c r="E17" s="337"/>
      <c r="F17" s="337"/>
      <c r="G17" s="337"/>
      <c r="H17" s="337"/>
      <c r="I17" s="337"/>
      <c r="J17" s="337"/>
      <c r="K17" s="337"/>
      <c r="L17" s="337"/>
      <c r="M17" s="337"/>
    </row>
    <row r="18" spans="1:12" ht="18.75">
      <c r="A18" s="498" t="s">
        <v>162</v>
      </c>
      <c r="B18" s="498"/>
      <c r="C18" s="498"/>
      <c r="D18" s="498"/>
      <c r="E18" s="498"/>
      <c r="F18" s="498"/>
      <c r="G18" s="498"/>
      <c r="H18" s="498"/>
      <c r="I18" s="326" t="s">
        <v>163</v>
      </c>
      <c r="J18" s="326"/>
      <c r="K18" s="326"/>
      <c r="L18" s="326"/>
    </row>
    <row r="19" spans="1:2" ht="18.75">
      <c r="A19" s="328" t="s">
        <v>164</v>
      </c>
      <c r="B19" s="328" t="s">
        <v>165</v>
      </c>
    </row>
    <row r="20" spans="2:12" ht="15.75">
      <c r="B20" s="499" t="s">
        <v>37</v>
      </c>
      <c r="C20" s="499"/>
      <c r="D20" s="499" t="s">
        <v>38</v>
      </c>
      <c r="E20" s="499"/>
      <c r="F20" s="499" t="s">
        <v>166</v>
      </c>
      <c r="G20" s="499"/>
      <c r="I20" s="326" t="s">
        <v>167</v>
      </c>
      <c r="J20" s="326"/>
      <c r="K20" s="326"/>
      <c r="L20" s="326"/>
    </row>
    <row r="21" spans="1:7" ht="43.5" customHeight="1">
      <c r="A21" s="329" t="s">
        <v>168</v>
      </c>
      <c r="B21" s="499"/>
      <c r="C21" s="499"/>
      <c r="D21" s="499"/>
      <c r="E21" s="499"/>
      <c r="F21" s="499"/>
      <c r="G21" s="499"/>
    </row>
    <row r="22" ht="4.5" customHeight="1">
      <c r="A22" s="329"/>
    </row>
    <row r="23" spans="1:12" ht="19.5" customHeight="1">
      <c r="A23" s="329"/>
      <c r="B23" s="500" t="s">
        <v>169</v>
      </c>
      <c r="C23" s="500"/>
      <c r="D23" s="500"/>
      <c r="E23" s="500"/>
      <c r="F23" s="500"/>
      <c r="H23" s="500" t="s">
        <v>170</v>
      </c>
      <c r="I23" s="500"/>
      <c r="J23" s="500"/>
      <c r="K23" s="500"/>
      <c r="L23" s="500"/>
    </row>
    <row r="24" spans="1:12" ht="19.5" customHeight="1">
      <c r="A24" s="329"/>
      <c r="B24" s="500" t="s">
        <v>171</v>
      </c>
      <c r="C24" s="500"/>
      <c r="D24" s="500"/>
      <c r="E24" s="501" t="s">
        <v>172</v>
      </c>
      <c r="F24" s="501"/>
      <c r="H24" s="500" t="s">
        <v>173</v>
      </c>
      <c r="I24" s="500"/>
      <c r="J24" s="500"/>
      <c r="K24" s="501" t="s">
        <v>174</v>
      </c>
      <c r="L24" s="501"/>
    </row>
    <row r="25" spans="1:12" ht="19.5" customHeight="1">
      <c r="A25" s="329"/>
      <c r="B25" s="500" t="s">
        <v>175</v>
      </c>
      <c r="C25" s="500"/>
      <c r="D25" s="500"/>
      <c r="E25" s="501" t="s">
        <v>176</v>
      </c>
      <c r="F25" s="501"/>
      <c r="H25" s="500" t="s">
        <v>177</v>
      </c>
      <c r="I25" s="500"/>
      <c r="J25" s="500"/>
      <c r="K25" s="501" t="s">
        <v>174</v>
      </c>
      <c r="L25" s="501"/>
    </row>
    <row r="26" s="331" customFormat="1" ht="4.5" customHeight="1">
      <c r="A26" s="330"/>
    </row>
    <row r="27" spans="1:3" ht="37.5">
      <c r="A27" s="332" t="s">
        <v>178</v>
      </c>
      <c r="B27" s="502" t="s">
        <v>179</v>
      </c>
      <c r="C27" s="503"/>
    </row>
    <row r="28" spans="1:13" ht="15.75">
      <c r="A28" s="329"/>
      <c r="B28" s="333" t="s">
        <v>37</v>
      </c>
      <c r="C28" s="333" t="s">
        <v>38</v>
      </c>
      <c r="D28" s="333" t="s">
        <v>166</v>
      </c>
      <c r="E28" s="333" t="s">
        <v>180</v>
      </c>
      <c r="F28" s="333" t="s">
        <v>181</v>
      </c>
      <c r="G28" s="333" t="s">
        <v>182</v>
      </c>
      <c r="H28" s="333" t="s">
        <v>183</v>
      </c>
      <c r="I28" s="333" t="s">
        <v>184</v>
      </c>
      <c r="J28" s="333" t="s">
        <v>185</v>
      </c>
      <c r="K28" s="333" t="s">
        <v>186</v>
      </c>
      <c r="L28" s="333" t="s">
        <v>187</v>
      </c>
      <c r="M28" s="333" t="s">
        <v>188</v>
      </c>
    </row>
    <row r="29" spans="1:13" ht="43.5" customHeight="1">
      <c r="A29" s="334" t="s">
        <v>168</v>
      </c>
      <c r="B29" s="335"/>
      <c r="C29" s="335"/>
      <c r="D29" s="335"/>
      <c r="E29" s="335"/>
      <c r="F29" s="335"/>
      <c r="G29" s="335"/>
      <c r="H29" s="335"/>
      <c r="I29" s="335"/>
      <c r="J29" s="335"/>
      <c r="K29" s="335"/>
      <c r="L29" s="335"/>
      <c r="M29" s="335"/>
    </row>
    <row r="30" ht="4.5" customHeight="1"/>
    <row r="31" spans="2:12" ht="19.5" customHeight="1">
      <c r="B31" s="500" t="s">
        <v>189</v>
      </c>
      <c r="C31" s="500"/>
      <c r="D31" s="500"/>
      <c r="E31" s="500"/>
      <c r="F31" s="500"/>
      <c r="H31" s="500" t="s">
        <v>190</v>
      </c>
      <c r="I31" s="500"/>
      <c r="J31" s="500"/>
      <c r="K31" s="500"/>
      <c r="L31" s="500"/>
    </row>
    <row r="32" spans="2:12" ht="19.5" customHeight="1">
      <c r="B32" s="500" t="s">
        <v>171</v>
      </c>
      <c r="C32" s="500"/>
      <c r="D32" s="500"/>
      <c r="E32" s="501" t="s">
        <v>172</v>
      </c>
      <c r="F32" s="501"/>
      <c r="H32" s="500" t="s">
        <v>173</v>
      </c>
      <c r="I32" s="500"/>
      <c r="J32" s="500"/>
      <c r="K32" s="501" t="s">
        <v>174</v>
      </c>
      <c r="L32" s="501"/>
    </row>
    <row r="33" spans="2:12" ht="19.5" customHeight="1">
      <c r="B33" s="500" t="s">
        <v>175</v>
      </c>
      <c r="C33" s="500"/>
      <c r="D33" s="500"/>
      <c r="E33" s="501" t="s">
        <v>176</v>
      </c>
      <c r="F33" s="501"/>
      <c r="H33" s="500" t="s">
        <v>177</v>
      </c>
      <c r="I33" s="500"/>
      <c r="J33" s="500"/>
      <c r="K33" s="501" t="s">
        <v>174</v>
      </c>
      <c r="L33" s="501"/>
    </row>
  </sheetData>
  <sheetProtection sheet="1"/>
  <mergeCells count="64">
    <mergeCell ref="B32:D32"/>
    <mergeCell ref="E32:F32"/>
    <mergeCell ref="H32:J32"/>
    <mergeCell ref="K32:L32"/>
    <mergeCell ref="B33:D33"/>
    <mergeCell ref="E33:F33"/>
    <mergeCell ref="H33:J33"/>
    <mergeCell ref="K33:L33"/>
    <mergeCell ref="B25:D25"/>
    <mergeCell ref="E25:F25"/>
    <mergeCell ref="H25:J25"/>
    <mergeCell ref="K25:L25"/>
    <mergeCell ref="B27:C27"/>
    <mergeCell ref="B31:D31"/>
    <mergeCell ref="E31:F31"/>
    <mergeCell ref="H31:J31"/>
    <mergeCell ref="K31:L31"/>
    <mergeCell ref="B23:D23"/>
    <mergeCell ref="E23:F23"/>
    <mergeCell ref="H23:J23"/>
    <mergeCell ref="K23:L23"/>
    <mergeCell ref="B24:D24"/>
    <mergeCell ref="E24:F24"/>
    <mergeCell ref="H24:J24"/>
    <mergeCell ref="K24:L24"/>
    <mergeCell ref="A18:H18"/>
    <mergeCell ref="B20:C20"/>
    <mergeCell ref="D20:E20"/>
    <mergeCell ref="F20:G20"/>
    <mergeCell ref="B21:C21"/>
    <mergeCell ref="D21:E21"/>
    <mergeCell ref="F21:G21"/>
    <mergeCell ref="B15:D15"/>
    <mergeCell ref="E15:F15"/>
    <mergeCell ref="H15:J15"/>
    <mergeCell ref="K15:L15"/>
    <mergeCell ref="B16:D16"/>
    <mergeCell ref="E16:F16"/>
    <mergeCell ref="H16:J16"/>
    <mergeCell ref="K16:L16"/>
    <mergeCell ref="B8:D8"/>
    <mergeCell ref="E8:F8"/>
    <mergeCell ref="H8:J8"/>
    <mergeCell ref="K8:L8"/>
    <mergeCell ref="B10:C10"/>
    <mergeCell ref="B14:D14"/>
    <mergeCell ref="E14:F14"/>
    <mergeCell ref="H14:J14"/>
    <mergeCell ref="K14:L14"/>
    <mergeCell ref="B6:D6"/>
    <mergeCell ref="E6:F6"/>
    <mergeCell ref="H6:J6"/>
    <mergeCell ref="K6:L6"/>
    <mergeCell ref="B7:D7"/>
    <mergeCell ref="E7:F7"/>
    <mergeCell ref="H7:J7"/>
    <mergeCell ref="K7:L7"/>
    <mergeCell ref="A1:H1"/>
    <mergeCell ref="B3:C3"/>
    <mergeCell ref="D3:E3"/>
    <mergeCell ref="F3:G3"/>
    <mergeCell ref="B4:C4"/>
    <mergeCell ref="D4:E4"/>
    <mergeCell ref="F4:G4"/>
  </mergeCells>
  <printOptions/>
  <pageMargins left="0" right="0" top="0" bottom="0" header="0.31496062992125984" footer="0.31496062992125984"/>
  <pageSetup orientation="landscape" paperSize="9" r:id="rId1"/>
</worksheet>
</file>

<file path=xl/worksheets/sheet17.xml><?xml version="1.0" encoding="utf-8"?>
<worksheet xmlns="http://schemas.openxmlformats.org/spreadsheetml/2006/main" xmlns:r="http://schemas.openxmlformats.org/officeDocument/2006/relationships">
  <sheetPr>
    <tabColor theme="4"/>
  </sheetPr>
  <dimension ref="A1:M33"/>
  <sheetViews>
    <sheetView zoomScalePageLayoutView="0" workbookViewId="0" topLeftCell="A1">
      <selection activeCell="N18" sqref="N18"/>
    </sheetView>
  </sheetViews>
  <sheetFormatPr defaultColWidth="12" defaultRowHeight="12.75"/>
  <cols>
    <col min="1" max="1" width="12" style="327" customWidth="1"/>
    <col min="2" max="13" width="12.5" style="327" customWidth="1"/>
    <col min="14" max="16384" width="12" style="327" customWidth="1"/>
  </cols>
  <sheetData>
    <row r="1" spans="1:12" ht="18.75">
      <c r="A1" s="498" t="s">
        <v>191</v>
      </c>
      <c r="B1" s="498"/>
      <c r="C1" s="498"/>
      <c r="D1" s="498"/>
      <c r="E1" s="498"/>
      <c r="F1" s="498"/>
      <c r="G1" s="498"/>
      <c r="H1" s="498"/>
      <c r="I1" s="338" t="s">
        <v>163</v>
      </c>
      <c r="J1" s="326"/>
      <c r="K1" s="326"/>
      <c r="L1" s="326"/>
    </row>
    <row r="2" spans="1:2" ht="18.75">
      <c r="A2" s="328" t="s">
        <v>164</v>
      </c>
      <c r="B2" s="328" t="s">
        <v>192</v>
      </c>
    </row>
    <row r="3" spans="2:12" ht="15.75">
      <c r="B3" s="499" t="s">
        <v>37</v>
      </c>
      <c r="C3" s="499"/>
      <c r="D3" s="499" t="s">
        <v>38</v>
      </c>
      <c r="E3" s="499"/>
      <c r="F3" s="499" t="s">
        <v>166</v>
      </c>
      <c r="G3" s="499"/>
      <c r="H3" s="499" t="s">
        <v>180</v>
      </c>
      <c r="I3" s="499"/>
      <c r="J3"/>
      <c r="K3"/>
      <c r="L3"/>
    </row>
    <row r="4" spans="1:9" ht="43.5" customHeight="1">
      <c r="A4" s="334" t="s">
        <v>168</v>
      </c>
      <c r="B4" s="499"/>
      <c r="C4" s="499"/>
      <c r="D4" s="499"/>
      <c r="E4" s="499"/>
      <c r="F4" s="499"/>
      <c r="G4" s="499"/>
      <c r="H4" s="499"/>
      <c r="I4" s="499"/>
    </row>
    <row r="5" ht="4.5" customHeight="1">
      <c r="A5" s="329"/>
    </row>
    <row r="6" spans="1:12" ht="19.5" customHeight="1">
      <c r="A6" s="329"/>
      <c r="B6" s="500" t="s">
        <v>193</v>
      </c>
      <c r="C6" s="500"/>
      <c r="D6" s="500"/>
      <c r="E6" s="500"/>
      <c r="F6" s="500"/>
      <c r="H6" s="500" t="s">
        <v>194</v>
      </c>
      <c r="I6" s="500"/>
      <c r="J6" s="500"/>
      <c r="K6" s="500"/>
      <c r="L6" s="500"/>
    </row>
    <row r="7" spans="1:12" ht="19.5" customHeight="1">
      <c r="A7" s="329"/>
      <c r="B7" s="500" t="s">
        <v>171</v>
      </c>
      <c r="C7" s="500"/>
      <c r="D7" s="500"/>
      <c r="E7" s="501" t="s">
        <v>172</v>
      </c>
      <c r="F7" s="501"/>
      <c r="H7" s="500" t="s">
        <v>173</v>
      </c>
      <c r="I7" s="500"/>
      <c r="J7" s="500"/>
      <c r="K7" s="501" t="s">
        <v>174</v>
      </c>
      <c r="L7" s="501"/>
    </row>
    <row r="8" spans="1:12" ht="19.5" customHeight="1">
      <c r="A8" s="329"/>
      <c r="B8" s="500" t="s">
        <v>175</v>
      </c>
      <c r="C8" s="500"/>
      <c r="D8" s="500"/>
      <c r="E8" s="501" t="s">
        <v>176</v>
      </c>
      <c r="F8" s="501"/>
      <c r="H8" s="500" t="s">
        <v>177</v>
      </c>
      <c r="I8" s="500"/>
      <c r="J8" s="500"/>
      <c r="K8" s="501" t="s">
        <v>174</v>
      </c>
      <c r="L8" s="501"/>
    </row>
    <row r="9" spans="1:13" ht="4.5" customHeight="1">
      <c r="A9" s="330"/>
      <c r="B9" s="331"/>
      <c r="C9" s="331"/>
      <c r="D9" s="331"/>
      <c r="E9" s="331"/>
      <c r="F9" s="331"/>
      <c r="G9" s="331"/>
      <c r="H9" s="331"/>
      <c r="I9" s="331"/>
      <c r="J9" s="331"/>
      <c r="K9" s="331"/>
      <c r="L9" s="331"/>
      <c r="M9" s="331"/>
    </row>
    <row r="10" spans="1:3" ht="37.5">
      <c r="A10" s="332" t="s">
        <v>178</v>
      </c>
      <c r="B10" s="502" t="s">
        <v>179</v>
      </c>
      <c r="C10" s="503"/>
    </row>
    <row r="11" spans="1:13" ht="15.75">
      <c r="A11" s="329"/>
      <c r="B11" s="333" t="s">
        <v>37</v>
      </c>
      <c r="C11" s="333" t="s">
        <v>38</v>
      </c>
      <c r="D11" s="333" t="s">
        <v>166</v>
      </c>
      <c r="E11" s="333" t="s">
        <v>180</v>
      </c>
      <c r="F11" s="333" t="s">
        <v>181</v>
      </c>
      <c r="G11" s="333" t="s">
        <v>182</v>
      </c>
      <c r="H11" s="333" t="s">
        <v>183</v>
      </c>
      <c r="I11" s="333" t="s">
        <v>184</v>
      </c>
      <c r="J11" s="333" t="s">
        <v>185</v>
      </c>
      <c r="K11" s="333" t="s">
        <v>186</v>
      </c>
      <c r="L11" s="333" t="s">
        <v>187</v>
      </c>
      <c r="M11" s="333" t="s">
        <v>188</v>
      </c>
    </row>
    <row r="12" spans="1:13" ht="43.5" customHeight="1">
      <c r="A12" s="334" t="s">
        <v>168</v>
      </c>
      <c r="B12" s="335"/>
      <c r="C12" s="335"/>
      <c r="D12" s="335"/>
      <c r="E12" s="335"/>
      <c r="F12" s="335"/>
      <c r="G12" s="335"/>
      <c r="H12" s="335"/>
      <c r="I12" s="335"/>
      <c r="J12" s="335"/>
      <c r="K12" s="335"/>
      <c r="L12" s="335"/>
      <c r="M12" s="335"/>
    </row>
    <row r="13" ht="4.5" customHeight="1"/>
    <row r="14" spans="2:12" ht="19.5" customHeight="1">
      <c r="B14" s="500" t="s">
        <v>189</v>
      </c>
      <c r="C14" s="500"/>
      <c r="D14" s="500"/>
      <c r="E14" s="500"/>
      <c r="F14" s="500"/>
      <c r="H14" s="500" t="s">
        <v>190</v>
      </c>
      <c r="I14" s="500"/>
      <c r="J14" s="500"/>
      <c r="K14" s="500"/>
      <c r="L14" s="500"/>
    </row>
    <row r="15" spans="2:12" ht="19.5" customHeight="1">
      <c r="B15" s="500" t="s">
        <v>171</v>
      </c>
      <c r="C15" s="500"/>
      <c r="D15" s="500"/>
      <c r="E15" s="501" t="s">
        <v>172</v>
      </c>
      <c r="F15" s="501"/>
      <c r="H15" s="500" t="s">
        <v>173</v>
      </c>
      <c r="I15" s="500"/>
      <c r="J15" s="500"/>
      <c r="K15" s="501" t="s">
        <v>174</v>
      </c>
      <c r="L15" s="501"/>
    </row>
    <row r="16" spans="2:12" ht="19.5" customHeight="1">
      <c r="B16" s="500" t="s">
        <v>175</v>
      </c>
      <c r="C16" s="500"/>
      <c r="D16" s="500"/>
      <c r="E16" s="501" t="s">
        <v>176</v>
      </c>
      <c r="F16" s="501"/>
      <c r="H16" s="500" t="s">
        <v>177</v>
      </c>
      <c r="I16" s="500"/>
      <c r="J16" s="500"/>
      <c r="K16" s="501" t="s">
        <v>174</v>
      </c>
      <c r="L16" s="501"/>
    </row>
    <row r="17" spans="1:13" ht="4.5" customHeight="1">
      <c r="A17" s="336"/>
      <c r="B17" s="337"/>
      <c r="C17" s="337"/>
      <c r="D17" s="337"/>
      <c r="E17" s="337"/>
      <c r="F17" s="337"/>
      <c r="G17" s="337"/>
      <c r="H17" s="337"/>
      <c r="I17" s="337"/>
      <c r="J17" s="337"/>
      <c r="K17" s="337"/>
      <c r="L17" s="337"/>
      <c r="M17" s="337"/>
    </row>
    <row r="18" spans="1:12" ht="18.75">
      <c r="A18" s="498" t="s">
        <v>191</v>
      </c>
      <c r="B18" s="498"/>
      <c r="C18" s="498"/>
      <c r="D18" s="498"/>
      <c r="E18" s="498"/>
      <c r="F18" s="498"/>
      <c r="G18" s="498"/>
      <c r="H18" s="498"/>
      <c r="I18" s="338" t="s">
        <v>163</v>
      </c>
      <c r="J18" s="326"/>
      <c r="K18" s="326"/>
      <c r="L18" s="326"/>
    </row>
    <row r="19" spans="1:2" ht="18.75">
      <c r="A19" s="328" t="s">
        <v>164</v>
      </c>
      <c r="B19" s="328" t="s">
        <v>192</v>
      </c>
    </row>
    <row r="20" spans="2:12" ht="15.75">
      <c r="B20" s="499" t="s">
        <v>37</v>
      </c>
      <c r="C20" s="499"/>
      <c r="D20" s="499" t="s">
        <v>38</v>
      </c>
      <c r="E20" s="499"/>
      <c r="F20" s="499" t="s">
        <v>166</v>
      </c>
      <c r="G20" s="499"/>
      <c r="H20" s="499" t="s">
        <v>180</v>
      </c>
      <c r="I20" s="499"/>
      <c r="J20"/>
      <c r="K20"/>
      <c r="L20"/>
    </row>
    <row r="21" spans="1:9" ht="43.5" customHeight="1">
      <c r="A21" s="334" t="s">
        <v>168</v>
      </c>
      <c r="B21" s="499"/>
      <c r="C21" s="499"/>
      <c r="D21" s="499"/>
      <c r="E21" s="499"/>
      <c r="F21" s="499"/>
      <c r="G21" s="499"/>
      <c r="H21" s="499"/>
      <c r="I21" s="499"/>
    </row>
    <row r="22" ht="4.5" customHeight="1">
      <c r="A22" s="329"/>
    </row>
    <row r="23" spans="1:12" ht="19.5" customHeight="1">
      <c r="A23" s="329"/>
      <c r="B23" s="500" t="s">
        <v>193</v>
      </c>
      <c r="C23" s="500"/>
      <c r="D23" s="500"/>
      <c r="E23" s="500"/>
      <c r="F23" s="500"/>
      <c r="H23" s="500" t="s">
        <v>194</v>
      </c>
      <c r="I23" s="500"/>
      <c r="J23" s="500"/>
      <c r="K23" s="500"/>
      <c r="L23" s="500"/>
    </row>
    <row r="24" spans="1:12" ht="19.5" customHeight="1">
      <c r="A24" s="329"/>
      <c r="B24" s="500" t="s">
        <v>171</v>
      </c>
      <c r="C24" s="500"/>
      <c r="D24" s="500"/>
      <c r="E24" s="501" t="s">
        <v>172</v>
      </c>
      <c r="F24" s="501"/>
      <c r="H24" s="500" t="s">
        <v>173</v>
      </c>
      <c r="I24" s="500"/>
      <c r="J24" s="500"/>
      <c r="K24" s="501" t="s">
        <v>174</v>
      </c>
      <c r="L24" s="501"/>
    </row>
    <row r="25" spans="1:12" ht="19.5" customHeight="1">
      <c r="A25" s="329"/>
      <c r="B25" s="500" t="s">
        <v>175</v>
      </c>
      <c r="C25" s="500"/>
      <c r="D25" s="500"/>
      <c r="E25" s="501" t="s">
        <v>176</v>
      </c>
      <c r="F25" s="501"/>
      <c r="H25" s="500" t="s">
        <v>177</v>
      </c>
      <c r="I25" s="500"/>
      <c r="J25" s="500"/>
      <c r="K25" s="501" t="s">
        <v>174</v>
      </c>
      <c r="L25" s="501"/>
    </row>
    <row r="26" s="331" customFormat="1" ht="4.5" customHeight="1">
      <c r="A26" s="330"/>
    </row>
    <row r="27" spans="1:3" ht="37.5">
      <c r="A27" s="332" t="s">
        <v>178</v>
      </c>
      <c r="B27" s="502" t="s">
        <v>179</v>
      </c>
      <c r="C27" s="503"/>
    </row>
    <row r="28" spans="1:13" ht="15.75">
      <c r="A28" s="329"/>
      <c r="B28" s="333" t="s">
        <v>37</v>
      </c>
      <c r="C28" s="333" t="s">
        <v>38</v>
      </c>
      <c r="D28" s="333" t="s">
        <v>166</v>
      </c>
      <c r="E28" s="333" t="s">
        <v>180</v>
      </c>
      <c r="F28" s="333" t="s">
        <v>181</v>
      </c>
      <c r="G28" s="333" t="s">
        <v>182</v>
      </c>
      <c r="H28" s="333" t="s">
        <v>183</v>
      </c>
      <c r="I28" s="333" t="s">
        <v>184</v>
      </c>
      <c r="J28" s="333" t="s">
        <v>185</v>
      </c>
      <c r="K28" s="333" t="s">
        <v>186</v>
      </c>
      <c r="L28" s="333" t="s">
        <v>187</v>
      </c>
      <c r="M28" s="333" t="s">
        <v>188</v>
      </c>
    </row>
    <row r="29" spans="1:13" ht="43.5" customHeight="1">
      <c r="A29" s="334" t="s">
        <v>168</v>
      </c>
      <c r="B29" s="335"/>
      <c r="C29" s="335"/>
      <c r="D29" s="335"/>
      <c r="E29" s="335"/>
      <c r="F29" s="335"/>
      <c r="G29" s="335"/>
      <c r="H29" s="335"/>
      <c r="I29" s="335"/>
      <c r="J29" s="335"/>
      <c r="K29" s="335"/>
      <c r="L29" s="335"/>
      <c r="M29" s="335"/>
    </row>
    <row r="30" ht="4.5" customHeight="1"/>
    <row r="31" spans="2:12" ht="19.5" customHeight="1">
      <c r="B31" s="500" t="s">
        <v>189</v>
      </c>
      <c r="C31" s="500"/>
      <c r="D31" s="500"/>
      <c r="E31" s="500"/>
      <c r="F31" s="500"/>
      <c r="H31" s="500" t="s">
        <v>190</v>
      </c>
      <c r="I31" s="500"/>
      <c r="J31" s="500"/>
      <c r="K31" s="500"/>
      <c r="L31" s="500"/>
    </row>
    <row r="32" spans="2:12" ht="19.5" customHeight="1">
      <c r="B32" s="500" t="s">
        <v>171</v>
      </c>
      <c r="C32" s="500"/>
      <c r="D32" s="500"/>
      <c r="E32" s="501" t="s">
        <v>172</v>
      </c>
      <c r="F32" s="501"/>
      <c r="H32" s="500" t="s">
        <v>173</v>
      </c>
      <c r="I32" s="500"/>
      <c r="J32" s="500"/>
      <c r="K32" s="501" t="s">
        <v>174</v>
      </c>
      <c r="L32" s="501"/>
    </row>
    <row r="33" spans="2:12" ht="19.5" customHeight="1">
      <c r="B33" s="500" t="s">
        <v>175</v>
      </c>
      <c r="C33" s="500"/>
      <c r="D33" s="500"/>
      <c r="E33" s="501" t="s">
        <v>176</v>
      </c>
      <c r="F33" s="501"/>
      <c r="H33" s="500" t="s">
        <v>177</v>
      </c>
      <c r="I33" s="500"/>
      <c r="J33" s="500"/>
      <c r="K33" s="501" t="s">
        <v>174</v>
      </c>
      <c r="L33" s="501"/>
    </row>
  </sheetData>
  <sheetProtection sheet="1"/>
  <mergeCells count="68">
    <mergeCell ref="B32:D32"/>
    <mergeCell ref="E32:F32"/>
    <mergeCell ref="H32:J32"/>
    <mergeCell ref="K32:L32"/>
    <mergeCell ref="B33:D33"/>
    <mergeCell ref="E33:F33"/>
    <mergeCell ref="H33:J33"/>
    <mergeCell ref="K33:L33"/>
    <mergeCell ref="B25:D25"/>
    <mergeCell ref="E25:F25"/>
    <mergeCell ref="H25:J25"/>
    <mergeCell ref="K25:L25"/>
    <mergeCell ref="B27:C27"/>
    <mergeCell ref="B31:D31"/>
    <mergeCell ref="E31:F31"/>
    <mergeCell ref="H31:J31"/>
    <mergeCell ref="K31:L31"/>
    <mergeCell ref="B23:D23"/>
    <mergeCell ref="E23:F23"/>
    <mergeCell ref="H23:J23"/>
    <mergeCell ref="K23:L23"/>
    <mergeCell ref="B24:D24"/>
    <mergeCell ref="E24:F24"/>
    <mergeCell ref="H24:J24"/>
    <mergeCell ref="K24:L24"/>
    <mergeCell ref="A18:H18"/>
    <mergeCell ref="B20:C20"/>
    <mergeCell ref="D20:E20"/>
    <mergeCell ref="F20:G20"/>
    <mergeCell ref="H20:I20"/>
    <mergeCell ref="B21:C21"/>
    <mergeCell ref="D21:E21"/>
    <mergeCell ref="F21:G21"/>
    <mergeCell ref="H21:I21"/>
    <mergeCell ref="B15:D15"/>
    <mergeCell ref="E15:F15"/>
    <mergeCell ref="H15:J15"/>
    <mergeCell ref="K15:L15"/>
    <mergeCell ref="B16:D16"/>
    <mergeCell ref="E16:F16"/>
    <mergeCell ref="H16:J16"/>
    <mergeCell ref="K16:L16"/>
    <mergeCell ref="B8:D8"/>
    <mergeCell ref="E8:F8"/>
    <mergeCell ref="H8:J8"/>
    <mergeCell ref="K8:L8"/>
    <mergeCell ref="B10:C10"/>
    <mergeCell ref="B14:D14"/>
    <mergeCell ref="E14:F14"/>
    <mergeCell ref="H14:J14"/>
    <mergeCell ref="K14:L14"/>
    <mergeCell ref="B6:D6"/>
    <mergeCell ref="E6:F6"/>
    <mergeCell ref="H6:J6"/>
    <mergeCell ref="K6:L6"/>
    <mergeCell ref="B7:D7"/>
    <mergeCell ref="E7:F7"/>
    <mergeCell ref="H7:J7"/>
    <mergeCell ref="K7:L7"/>
    <mergeCell ref="A1:H1"/>
    <mergeCell ref="B3:C3"/>
    <mergeCell ref="D3:E3"/>
    <mergeCell ref="F3:G3"/>
    <mergeCell ref="H3:I3"/>
    <mergeCell ref="B4:C4"/>
    <mergeCell ref="D4:E4"/>
    <mergeCell ref="F4:G4"/>
    <mergeCell ref="H4:I4"/>
  </mergeCells>
  <printOptions/>
  <pageMargins left="0" right="0" top="0" bottom="0" header="0.31496062992125984" footer="0.31496062992125984"/>
  <pageSetup orientation="landscape" paperSize="9" r:id="rId1"/>
</worksheet>
</file>

<file path=xl/worksheets/sheet18.xml><?xml version="1.0" encoding="utf-8"?>
<worksheet xmlns="http://schemas.openxmlformats.org/spreadsheetml/2006/main" xmlns:r="http://schemas.openxmlformats.org/officeDocument/2006/relationships">
  <sheetPr>
    <tabColor theme="4"/>
  </sheetPr>
  <dimension ref="A1:K56"/>
  <sheetViews>
    <sheetView zoomScalePageLayoutView="0" workbookViewId="0" topLeftCell="A1">
      <selection activeCell="K22" sqref="K22"/>
    </sheetView>
  </sheetViews>
  <sheetFormatPr defaultColWidth="12" defaultRowHeight="12.75"/>
  <cols>
    <col min="1" max="6" width="11.33203125" style="122" customWidth="1"/>
    <col min="7" max="7" width="3.16015625" style="122" customWidth="1"/>
    <col min="8" max="11" width="24.16015625" style="122" customWidth="1"/>
    <col min="12" max="16384" width="12" style="122" customWidth="1"/>
  </cols>
  <sheetData>
    <row r="1" spans="1:9" ht="24.75" customHeight="1" thickBot="1">
      <c r="A1" s="440" t="s">
        <v>75</v>
      </c>
      <c r="B1" s="435"/>
      <c r="C1" s="435"/>
      <c r="D1" s="435"/>
      <c r="E1" s="435"/>
      <c r="F1" s="435"/>
      <c r="G1" s="505"/>
      <c r="H1" s="505"/>
      <c r="I1" s="505"/>
    </row>
    <row r="2" spans="1:9" ht="24.75" customHeight="1" thickBot="1">
      <c r="A2" s="456" t="s">
        <v>73</v>
      </c>
      <c r="B2" s="457"/>
      <c r="C2" s="457"/>
      <c r="D2" s="457"/>
      <c r="E2" s="457"/>
      <c r="F2" s="458"/>
      <c r="H2" s="379" t="s">
        <v>153</v>
      </c>
      <c r="I2" s="379"/>
    </row>
    <row r="3" spans="1:9" ht="15">
      <c r="A3" s="465" t="s">
        <v>46</v>
      </c>
      <c r="B3" s="466"/>
      <c r="C3" s="467"/>
      <c r="D3" s="468" t="s">
        <v>47</v>
      </c>
      <c r="E3" s="469"/>
      <c r="F3" s="470"/>
      <c r="H3" s="316" t="s">
        <v>195</v>
      </c>
      <c r="I3" s="314" t="s">
        <v>196</v>
      </c>
    </row>
    <row r="4" spans="1:9" ht="15" customHeight="1">
      <c r="A4" s="206" t="s">
        <v>76</v>
      </c>
      <c r="B4" s="175" t="s">
        <v>68</v>
      </c>
      <c r="C4" s="339" t="s">
        <v>71</v>
      </c>
      <c r="D4" s="220" t="s">
        <v>76</v>
      </c>
      <c r="E4" s="121" t="s">
        <v>68</v>
      </c>
      <c r="F4" s="340" t="s">
        <v>71</v>
      </c>
      <c r="H4" s="319">
        <v>6</v>
      </c>
      <c r="I4" s="318" t="s">
        <v>154</v>
      </c>
    </row>
    <row r="5" spans="1:9" ht="15" customHeight="1">
      <c r="A5" s="341">
        <v>3.3</v>
      </c>
      <c r="B5" s="342">
        <v>10</v>
      </c>
      <c r="C5" s="343">
        <f>(1000/PRODUCT((INT(A5)*60)+((A5-(INT(A5)))*100)))*3.6</f>
        <v>17.142857142857146</v>
      </c>
      <c r="D5" s="344">
        <v>4.05</v>
      </c>
      <c r="E5" s="342">
        <v>10</v>
      </c>
      <c r="F5" s="343">
        <f>(1000/PRODUCT((INT(D5)*60)+((D5-(INT(D5)))*100)))*3.6</f>
        <v>14.693877551020408</v>
      </c>
      <c r="H5" s="316">
        <v>5</v>
      </c>
      <c r="I5" s="314" t="s">
        <v>155</v>
      </c>
    </row>
    <row r="6" spans="1:9" ht="15" customHeight="1">
      <c r="A6" s="341">
        <v>3.35</v>
      </c>
      <c r="B6" s="342">
        <v>9.5</v>
      </c>
      <c r="C6" s="343">
        <f aca="true" t="shared" si="0" ref="C6:C25">(1000/PRODUCT((INT(A6)*60)+((A6-(INT(A6)))*100)))*3.6</f>
        <v>16.74418604651163</v>
      </c>
      <c r="D6" s="344">
        <v>4.07</v>
      </c>
      <c r="E6" s="342">
        <v>9.5</v>
      </c>
      <c r="F6" s="343">
        <f aca="true" t="shared" si="1" ref="F6:F25">(1000/PRODUCT((INT(D6)*60)+((D6-(INT(D6)))*100)))*3.6</f>
        <v>14.574898785425098</v>
      </c>
      <c r="H6" s="319">
        <v>4.5</v>
      </c>
      <c r="I6" s="318" t="s">
        <v>121</v>
      </c>
    </row>
    <row r="7" spans="1:9" ht="15" customHeight="1">
      <c r="A7" s="341">
        <v>3.4</v>
      </c>
      <c r="B7" s="342">
        <v>9</v>
      </c>
      <c r="C7" s="343">
        <f t="shared" si="0"/>
        <v>16.363636363636367</v>
      </c>
      <c r="D7" s="344">
        <v>4.14</v>
      </c>
      <c r="E7" s="342">
        <v>9</v>
      </c>
      <c r="F7" s="343">
        <f t="shared" si="1"/>
        <v>14.173228346456694</v>
      </c>
      <c r="H7" s="316">
        <v>4</v>
      </c>
      <c r="I7" s="314" t="s">
        <v>123</v>
      </c>
    </row>
    <row r="8" spans="1:9" ht="15" customHeight="1">
      <c r="A8" s="341">
        <v>3.45</v>
      </c>
      <c r="B8" s="342">
        <v>8.5</v>
      </c>
      <c r="C8" s="343">
        <f t="shared" si="0"/>
        <v>16</v>
      </c>
      <c r="D8" s="344">
        <v>4.21</v>
      </c>
      <c r="E8" s="342">
        <v>8.5</v>
      </c>
      <c r="F8" s="343">
        <f t="shared" si="1"/>
        <v>13.793103448275861</v>
      </c>
      <c r="H8" s="319" t="s">
        <v>156</v>
      </c>
      <c r="I8" s="318" t="s">
        <v>126</v>
      </c>
    </row>
    <row r="9" spans="1:9" ht="15" customHeight="1">
      <c r="A9" s="341">
        <v>3.5</v>
      </c>
      <c r="B9" s="342">
        <v>8</v>
      </c>
      <c r="C9" s="343">
        <f t="shared" si="0"/>
        <v>15.652173913043478</v>
      </c>
      <c r="D9" s="344">
        <v>4.28</v>
      </c>
      <c r="E9" s="342">
        <v>8</v>
      </c>
      <c r="F9" s="343">
        <f t="shared" si="1"/>
        <v>13.432835820895523</v>
      </c>
      <c r="H9" s="316">
        <v>3</v>
      </c>
      <c r="I9" s="314" t="s">
        <v>128</v>
      </c>
    </row>
    <row r="10" spans="1:9" ht="15" customHeight="1">
      <c r="A10" s="341">
        <v>3.55</v>
      </c>
      <c r="B10" s="342">
        <v>7.5</v>
      </c>
      <c r="C10" s="343">
        <f t="shared" si="0"/>
        <v>15.319148936170214</v>
      </c>
      <c r="D10" s="344">
        <v>4.35</v>
      </c>
      <c r="E10" s="342">
        <v>7.5</v>
      </c>
      <c r="F10" s="343">
        <f t="shared" si="1"/>
        <v>13.090909090909093</v>
      </c>
      <c r="H10" s="319">
        <v>2</v>
      </c>
      <c r="I10" s="318" t="s">
        <v>131</v>
      </c>
    </row>
    <row r="11" spans="1:9" ht="15" customHeight="1">
      <c r="A11" s="341">
        <v>4</v>
      </c>
      <c r="B11" s="342">
        <v>7</v>
      </c>
      <c r="C11" s="343">
        <f t="shared" si="0"/>
        <v>15.000000000000002</v>
      </c>
      <c r="D11" s="344">
        <v>4.42</v>
      </c>
      <c r="E11" s="342">
        <v>7</v>
      </c>
      <c r="F11" s="343">
        <f t="shared" si="1"/>
        <v>12.76595744680851</v>
      </c>
      <c r="H11" s="316">
        <v>1</v>
      </c>
      <c r="I11" s="314" t="s">
        <v>133</v>
      </c>
    </row>
    <row r="12" spans="1:9" ht="15" customHeight="1" thickBot="1">
      <c r="A12" s="341">
        <v>4.05</v>
      </c>
      <c r="B12" s="342">
        <v>6.5</v>
      </c>
      <c r="C12" s="343">
        <f t="shared" si="0"/>
        <v>14.693877551020408</v>
      </c>
      <c r="D12" s="344">
        <v>4.49</v>
      </c>
      <c r="E12" s="342">
        <v>6.5</v>
      </c>
      <c r="F12" s="343">
        <f t="shared" si="1"/>
        <v>12.456747404844291</v>
      </c>
      <c r="H12" s="345">
        <v>0</v>
      </c>
      <c r="I12" s="346" t="s">
        <v>157</v>
      </c>
    </row>
    <row r="13" spans="1:9" ht="15" customHeight="1">
      <c r="A13" s="341">
        <v>4.1</v>
      </c>
      <c r="B13" s="342">
        <v>6</v>
      </c>
      <c r="C13" s="343">
        <f t="shared" si="0"/>
        <v>14.400000000000004</v>
      </c>
      <c r="D13" s="344">
        <v>4.56</v>
      </c>
      <c r="E13" s="342">
        <v>6</v>
      </c>
      <c r="F13" s="343">
        <f t="shared" si="1"/>
        <v>12.162162162162165</v>
      </c>
      <c r="H13" s="347"/>
      <c r="I13" s="348"/>
    </row>
    <row r="14" spans="1:9" ht="15" customHeight="1">
      <c r="A14" s="341">
        <v>4.15</v>
      </c>
      <c r="B14" s="342">
        <v>5.5</v>
      </c>
      <c r="C14" s="343">
        <f t="shared" si="0"/>
        <v>14.117647058823527</v>
      </c>
      <c r="D14" s="344">
        <v>5.03</v>
      </c>
      <c r="E14" s="342">
        <v>5.5</v>
      </c>
      <c r="F14" s="343">
        <f t="shared" si="1"/>
        <v>11.881188118811881</v>
      </c>
      <c r="H14" s="349" t="s">
        <v>118</v>
      </c>
      <c r="I14" s="350"/>
    </row>
    <row r="15" spans="1:11" ht="15" customHeight="1">
      <c r="A15" s="341">
        <v>4.2</v>
      </c>
      <c r="B15" s="342">
        <v>5</v>
      </c>
      <c r="C15" s="343">
        <f t="shared" si="0"/>
        <v>13.846153846153847</v>
      </c>
      <c r="D15" s="344">
        <v>5.1</v>
      </c>
      <c r="E15" s="342">
        <v>5</v>
      </c>
      <c r="F15" s="343">
        <f t="shared" si="1"/>
        <v>11.612903225806454</v>
      </c>
      <c r="H15" s="351"/>
      <c r="I15"/>
      <c r="J15"/>
      <c r="K15"/>
    </row>
    <row r="16" spans="1:6" ht="15" customHeight="1">
      <c r="A16" s="341">
        <v>4.25</v>
      </c>
      <c r="B16" s="342">
        <v>4.5</v>
      </c>
      <c r="C16" s="343">
        <f t="shared" si="0"/>
        <v>13.584905660377359</v>
      </c>
      <c r="D16" s="344">
        <v>5.17</v>
      </c>
      <c r="E16" s="342">
        <v>4.5</v>
      </c>
      <c r="F16" s="343">
        <f t="shared" si="1"/>
        <v>11.35646687697161</v>
      </c>
    </row>
    <row r="17" spans="1:6" ht="15" customHeight="1">
      <c r="A17" s="341">
        <v>4.3</v>
      </c>
      <c r="B17" s="342">
        <v>4</v>
      </c>
      <c r="C17" s="343">
        <f t="shared" si="0"/>
        <v>13.333333333333334</v>
      </c>
      <c r="D17" s="344">
        <v>5.23</v>
      </c>
      <c r="E17" s="342">
        <v>4</v>
      </c>
      <c r="F17" s="343">
        <f t="shared" si="1"/>
        <v>11.14551083591331</v>
      </c>
    </row>
    <row r="18" spans="1:6" ht="15" customHeight="1">
      <c r="A18" s="341">
        <v>4.4</v>
      </c>
      <c r="B18" s="342">
        <v>3.5</v>
      </c>
      <c r="C18" s="343">
        <f t="shared" si="0"/>
        <v>12.857142857142854</v>
      </c>
      <c r="D18" s="344">
        <v>5.29</v>
      </c>
      <c r="E18" s="342">
        <v>3.5</v>
      </c>
      <c r="F18" s="343">
        <f t="shared" si="1"/>
        <v>10.942249240121582</v>
      </c>
    </row>
    <row r="19" spans="1:7" ht="15" customHeight="1">
      <c r="A19" s="341">
        <v>4.5</v>
      </c>
      <c r="B19" s="342">
        <v>3</v>
      </c>
      <c r="C19" s="343">
        <f t="shared" si="0"/>
        <v>12.413793103448276</v>
      </c>
      <c r="D19" s="344">
        <v>5.35</v>
      </c>
      <c r="E19" s="342">
        <v>3</v>
      </c>
      <c r="F19" s="343">
        <f t="shared" si="1"/>
        <v>10.74626865671642</v>
      </c>
      <c r="G19" s="187"/>
    </row>
    <row r="20" spans="1:6" ht="15" customHeight="1">
      <c r="A20" s="341">
        <v>5</v>
      </c>
      <c r="B20" s="342">
        <v>2.5</v>
      </c>
      <c r="C20" s="343">
        <f t="shared" si="0"/>
        <v>12</v>
      </c>
      <c r="D20" s="344">
        <v>5.41</v>
      </c>
      <c r="E20" s="342">
        <v>2.5</v>
      </c>
      <c r="F20" s="343">
        <f t="shared" si="1"/>
        <v>10.557184750733139</v>
      </c>
    </row>
    <row r="21" spans="1:6" ht="15" customHeight="1">
      <c r="A21" s="341">
        <v>5.05</v>
      </c>
      <c r="B21" s="342">
        <v>2</v>
      </c>
      <c r="C21" s="343">
        <f t="shared" si="0"/>
        <v>11.80327868852459</v>
      </c>
      <c r="D21" s="344">
        <v>5.47</v>
      </c>
      <c r="E21" s="342">
        <v>2</v>
      </c>
      <c r="F21" s="343">
        <f t="shared" si="1"/>
        <v>10.37463976945245</v>
      </c>
    </row>
    <row r="22" spans="1:6" ht="15" customHeight="1">
      <c r="A22" s="341">
        <v>5.1</v>
      </c>
      <c r="B22" s="342">
        <v>1.5</v>
      </c>
      <c r="C22" s="343">
        <f t="shared" si="0"/>
        <v>11.612903225806454</v>
      </c>
      <c r="D22" s="344">
        <v>5.53</v>
      </c>
      <c r="E22" s="342">
        <v>1.5</v>
      </c>
      <c r="F22" s="343">
        <f t="shared" si="1"/>
        <v>10.198300283286118</v>
      </c>
    </row>
    <row r="23" spans="1:6" ht="15" customHeight="1">
      <c r="A23" s="341">
        <v>5.15</v>
      </c>
      <c r="B23" s="342">
        <v>1</v>
      </c>
      <c r="C23" s="343">
        <f t="shared" si="0"/>
        <v>11.428571428571427</v>
      </c>
      <c r="D23" s="344">
        <v>5.59</v>
      </c>
      <c r="E23" s="342">
        <v>1</v>
      </c>
      <c r="F23" s="343">
        <f t="shared" si="1"/>
        <v>10.027855153203344</v>
      </c>
    </row>
    <row r="24" spans="1:6" ht="15" customHeight="1">
      <c r="A24" s="341">
        <v>5.2</v>
      </c>
      <c r="B24" s="342">
        <v>0.5</v>
      </c>
      <c r="C24" s="343">
        <f t="shared" si="0"/>
        <v>11.25</v>
      </c>
      <c r="D24" s="344">
        <v>6.05</v>
      </c>
      <c r="E24" s="342">
        <v>0.5</v>
      </c>
      <c r="F24" s="343">
        <f t="shared" si="1"/>
        <v>9.863013698630137</v>
      </c>
    </row>
    <row r="25" spans="1:6" ht="15" customHeight="1" thickBot="1">
      <c r="A25" s="352">
        <v>5.23</v>
      </c>
      <c r="B25" s="353">
        <v>0</v>
      </c>
      <c r="C25" s="354">
        <f t="shared" si="0"/>
        <v>11.14551083591331</v>
      </c>
      <c r="D25" s="355">
        <v>6.06</v>
      </c>
      <c r="E25" s="353">
        <v>0</v>
      </c>
      <c r="F25" s="354">
        <f t="shared" si="1"/>
        <v>9.836065573770494</v>
      </c>
    </row>
    <row r="26" spans="1:9" ht="24.75" customHeight="1" thickBot="1">
      <c r="A26" s="440" t="s">
        <v>197</v>
      </c>
      <c r="B26" s="506"/>
      <c r="C26" s="506"/>
      <c r="D26" s="506"/>
      <c r="E26" s="506"/>
      <c r="F26" s="506"/>
      <c r="G26" s="505"/>
      <c r="H26" s="505"/>
      <c r="I26" s="505"/>
    </row>
    <row r="27" spans="1:9" ht="24.75" customHeight="1" thickBot="1">
      <c r="A27" s="456" t="s">
        <v>198</v>
      </c>
      <c r="B27" s="457"/>
      <c r="C27" s="457"/>
      <c r="D27" s="457"/>
      <c r="E27" s="457"/>
      <c r="F27" s="458"/>
      <c r="H27" s="378" t="s">
        <v>83</v>
      </c>
      <c r="I27" s="378"/>
    </row>
    <row r="28" spans="1:9" ht="15">
      <c r="A28" s="448" t="s">
        <v>46</v>
      </c>
      <c r="B28" s="449"/>
      <c r="C28" s="449"/>
      <c r="D28" s="451" t="s">
        <v>47</v>
      </c>
      <c r="E28" s="452"/>
      <c r="F28" s="504"/>
      <c r="H28" s="313" t="s">
        <v>195</v>
      </c>
      <c r="I28" s="314" t="s">
        <v>196</v>
      </c>
    </row>
    <row r="29" spans="1:9" ht="15">
      <c r="A29" s="206" t="s">
        <v>25</v>
      </c>
      <c r="B29" s="175" t="s">
        <v>68</v>
      </c>
      <c r="C29" s="176" t="s">
        <v>71</v>
      </c>
      <c r="D29" s="220" t="s">
        <v>25</v>
      </c>
      <c r="E29" s="121" t="s">
        <v>68</v>
      </c>
      <c r="F29" s="340" t="s">
        <v>71</v>
      </c>
      <c r="H29" s="317">
        <v>6</v>
      </c>
      <c r="I29" s="318">
        <v>0</v>
      </c>
    </row>
    <row r="30" spans="1:9" ht="15">
      <c r="A30" s="208">
        <v>2700</v>
      </c>
      <c r="B30" s="178">
        <v>10</v>
      </c>
      <c r="C30" s="181">
        <f>(A30*6)/1000</f>
        <v>16.2</v>
      </c>
      <c r="D30" s="221">
        <v>2300</v>
      </c>
      <c r="E30" s="178">
        <v>10</v>
      </c>
      <c r="F30" s="209">
        <f>(D30*6)/1000</f>
        <v>13.8</v>
      </c>
      <c r="H30" s="313">
        <v>5</v>
      </c>
      <c r="I30" s="314" t="s">
        <v>120</v>
      </c>
    </row>
    <row r="31" spans="1:9" ht="15">
      <c r="A31" s="210">
        <v>2650</v>
      </c>
      <c r="B31" s="183">
        <v>9.75</v>
      </c>
      <c r="C31" s="184">
        <f aca="true" t="shared" si="2" ref="C31:C56">(A31*6)/1000</f>
        <v>15.9</v>
      </c>
      <c r="D31" s="222">
        <v>2250</v>
      </c>
      <c r="E31" s="183">
        <v>9.75</v>
      </c>
      <c r="F31" s="211">
        <f aca="true" t="shared" si="3" ref="F31:F52">(D31*6)/1000</f>
        <v>13.5</v>
      </c>
      <c r="H31" s="317">
        <v>4</v>
      </c>
      <c r="I31" s="318" t="s">
        <v>122</v>
      </c>
    </row>
    <row r="32" spans="1:9" ht="15">
      <c r="A32" s="208">
        <v>2600</v>
      </c>
      <c r="B32" s="178">
        <v>9.5</v>
      </c>
      <c r="C32" s="181">
        <f t="shared" si="2"/>
        <v>15.6</v>
      </c>
      <c r="D32" s="221">
        <v>2200</v>
      </c>
      <c r="E32" s="178">
        <v>9.5</v>
      </c>
      <c r="F32" s="209">
        <f t="shared" si="3"/>
        <v>13.2</v>
      </c>
      <c r="H32" s="313">
        <v>3</v>
      </c>
      <c r="I32" s="314" t="s">
        <v>124</v>
      </c>
    </row>
    <row r="33" spans="1:9" ht="15">
      <c r="A33" s="210">
        <v>2550</v>
      </c>
      <c r="B33" s="183">
        <v>9.25</v>
      </c>
      <c r="C33" s="184">
        <f t="shared" si="2"/>
        <v>15.3</v>
      </c>
      <c r="D33" s="222">
        <v>2150</v>
      </c>
      <c r="E33" s="183">
        <v>9.25</v>
      </c>
      <c r="F33" s="211">
        <f t="shared" si="3"/>
        <v>12.9</v>
      </c>
      <c r="H33" s="317">
        <v>2.5</v>
      </c>
      <c r="I33" s="318" t="s">
        <v>127</v>
      </c>
    </row>
    <row r="34" spans="1:9" ht="15">
      <c r="A34" s="208">
        <v>2500</v>
      </c>
      <c r="B34" s="178">
        <v>9</v>
      </c>
      <c r="C34" s="181">
        <f t="shared" si="2"/>
        <v>15</v>
      </c>
      <c r="D34" s="221">
        <v>2100</v>
      </c>
      <c r="E34" s="178">
        <v>9</v>
      </c>
      <c r="F34" s="209">
        <f t="shared" si="3"/>
        <v>12.6</v>
      </c>
      <c r="H34" s="313">
        <v>2</v>
      </c>
      <c r="I34" s="314" t="s">
        <v>129</v>
      </c>
    </row>
    <row r="35" spans="1:9" ht="15">
      <c r="A35" s="210">
        <v>2450</v>
      </c>
      <c r="B35" s="183">
        <v>8.75</v>
      </c>
      <c r="C35" s="184">
        <f t="shared" si="2"/>
        <v>14.7</v>
      </c>
      <c r="D35" s="222">
        <v>2050</v>
      </c>
      <c r="E35" s="183">
        <v>8.75</v>
      </c>
      <c r="F35" s="211">
        <f t="shared" si="3"/>
        <v>12.3</v>
      </c>
      <c r="H35" s="317">
        <v>2</v>
      </c>
      <c r="I35" s="318" t="s">
        <v>132</v>
      </c>
    </row>
    <row r="36" spans="1:9" ht="15">
      <c r="A36" s="208">
        <v>2400</v>
      </c>
      <c r="B36" s="178">
        <v>8.5</v>
      </c>
      <c r="C36" s="181">
        <f t="shared" si="2"/>
        <v>14.4</v>
      </c>
      <c r="D36" s="221">
        <v>2000</v>
      </c>
      <c r="E36" s="178">
        <v>8.5</v>
      </c>
      <c r="F36" s="209">
        <f t="shared" si="3"/>
        <v>12</v>
      </c>
      <c r="H36" s="313">
        <v>1.5</v>
      </c>
      <c r="I36" s="314" t="s">
        <v>134</v>
      </c>
    </row>
    <row r="37" spans="1:9" ht="15">
      <c r="A37" s="210">
        <v>2350</v>
      </c>
      <c r="B37" s="183">
        <v>8.25</v>
      </c>
      <c r="C37" s="184">
        <f t="shared" si="2"/>
        <v>14.1</v>
      </c>
      <c r="D37" s="222">
        <v>1950</v>
      </c>
      <c r="E37" s="183">
        <v>8.25</v>
      </c>
      <c r="F37" s="211">
        <f t="shared" si="3"/>
        <v>11.7</v>
      </c>
      <c r="H37" s="317">
        <v>1</v>
      </c>
      <c r="I37" s="318" t="s">
        <v>137</v>
      </c>
    </row>
    <row r="38" spans="1:9" ht="15">
      <c r="A38" s="208">
        <v>2300</v>
      </c>
      <c r="B38" s="178">
        <v>8</v>
      </c>
      <c r="C38" s="181">
        <f t="shared" si="2"/>
        <v>13.8</v>
      </c>
      <c r="D38" s="221">
        <v>1900</v>
      </c>
      <c r="E38" s="178">
        <v>8</v>
      </c>
      <c r="F38" s="209">
        <f t="shared" si="3"/>
        <v>11.4</v>
      </c>
      <c r="H38" s="313">
        <v>0.5</v>
      </c>
      <c r="I38" s="314" t="s">
        <v>139</v>
      </c>
    </row>
    <row r="39" spans="1:9" ht="15" customHeight="1" thickBot="1">
      <c r="A39" s="210">
        <v>2250</v>
      </c>
      <c r="B39" s="183">
        <v>7.75</v>
      </c>
      <c r="C39" s="184">
        <f t="shared" si="2"/>
        <v>13.5</v>
      </c>
      <c r="D39" s="222">
        <v>1850</v>
      </c>
      <c r="E39" s="183">
        <v>7.75</v>
      </c>
      <c r="F39" s="211">
        <f t="shared" si="3"/>
        <v>11.1</v>
      </c>
      <c r="H39" s="320">
        <v>0</v>
      </c>
      <c r="I39" s="321" t="s">
        <v>140</v>
      </c>
    </row>
    <row r="40" spans="1:6" ht="15">
      <c r="A40" s="208">
        <v>2200</v>
      </c>
      <c r="B40" s="178">
        <v>7.5</v>
      </c>
      <c r="C40" s="181">
        <f t="shared" si="2"/>
        <v>13.2</v>
      </c>
      <c r="D40" s="221">
        <v>1800</v>
      </c>
      <c r="E40" s="178">
        <v>7.5</v>
      </c>
      <c r="F40" s="209">
        <f t="shared" si="3"/>
        <v>10.8</v>
      </c>
    </row>
    <row r="41" spans="1:8" ht="15">
      <c r="A41" s="210">
        <v>2150</v>
      </c>
      <c r="B41" s="183">
        <v>7.25</v>
      </c>
      <c r="C41" s="184">
        <f t="shared" si="2"/>
        <v>12.9</v>
      </c>
      <c r="D41" s="222">
        <v>1750</v>
      </c>
      <c r="E41" s="183">
        <v>7.25</v>
      </c>
      <c r="F41" s="211">
        <f t="shared" si="3"/>
        <v>10.5</v>
      </c>
      <c r="H41" s="349" t="s">
        <v>117</v>
      </c>
    </row>
    <row r="42" spans="1:6" ht="15">
      <c r="A42" s="208">
        <v>2100</v>
      </c>
      <c r="B42" s="178">
        <v>7</v>
      </c>
      <c r="C42" s="181">
        <f t="shared" si="2"/>
        <v>12.6</v>
      </c>
      <c r="D42" s="221">
        <v>1700</v>
      </c>
      <c r="E42" s="178">
        <v>7</v>
      </c>
      <c r="F42" s="209">
        <f t="shared" si="3"/>
        <v>10.2</v>
      </c>
    </row>
    <row r="43" spans="1:6" ht="15">
      <c r="A43" s="210">
        <v>2050</v>
      </c>
      <c r="B43" s="183">
        <v>6.5</v>
      </c>
      <c r="C43" s="184">
        <f t="shared" si="2"/>
        <v>12.3</v>
      </c>
      <c r="D43" s="222">
        <v>1650</v>
      </c>
      <c r="E43" s="183">
        <v>6.5</v>
      </c>
      <c r="F43" s="211">
        <f t="shared" si="3"/>
        <v>9.9</v>
      </c>
    </row>
    <row r="44" spans="1:6" ht="15">
      <c r="A44" s="208">
        <v>2000</v>
      </c>
      <c r="B44" s="178">
        <v>6</v>
      </c>
      <c r="C44" s="181">
        <f t="shared" si="2"/>
        <v>12</v>
      </c>
      <c r="D44" s="221">
        <v>1600</v>
      </c>
      <c r="E44" s="178">
        <v>6</v>
      </c>
      <c r="F44" s="209">
        <f t="shared" si="3"/>
        <v>9.6</v>
      </c>
    </row>
    <row r="45" spans="1:6" ht="15">
      <c r="A45" s="210">
        <v>1950</v>
      </c>
      <c r="B45" s="183">
        <v>5.5</v>
      </c>
      <c r="C45" s="184">
        <f t="shared" si="2"/>
        <v>11.7</v>
      </c>
      <c r="D45" s="222">
        <v>1550</v>
      </c>
      <c r="E45" s="183">
        <v>5</v>
      </c>
      <c r="F45" s="211">
        <f t="shared" si="3"/>
        <v>9.3</v>
      </c>
    </row>
    <row r="46" spans="1:6" ht="15">
      <c r="A46" s="208">
        <v>1900</v>
      </c>
      <c r="B46" s="178">
        <v>5</v>
      </c>
      <c r="C46" s="181">
        <f t="shared" si="2"/>
        <v>11.4</v>
      </c>
      <c r="D46" s="221">
        <v>1500</v>
      </c>
      <c r="E46" s="178">
        <v>4</v>
      </c>
      <c r="F46" s="209">
        <f t="shared" si="3"/>
        <v>9</v>
      </c>
    </row>
    <row r="47" spans="1:6" ht="15">
      <c r="A47" s="210">
        <v>1850</v>
      </c>
      <c r="B47" s="183">
        <v>4.5</v>
      </c>
      <c r="C47" s="184">
        <f t="shared" si="2"/>
        <v>11.1</v>
      </c>
      <c r="D47" s="222">
        <v>1450</v>
      </c>
      <c r="E47" s="183">
        <v>3</v>
      </c>
      <c r="F47" s="211">
        <f t="shared" si="3"/>
        <v>8.7</v>
      </c>
    </row>
    <row r="48" spans="1:6" ht="15">
      <c r="A48" s="208">
        <v>1800</v>
      </c>
      <c r="B48" s="178">
        <v>4</v>
      </c>
      <c r="C48" s="181">
        <f t="shared" si="2"/>
        <v>10.8</v>
      </c>
      <c r="D48" s="221">
        <v>1400</v>
      </c>
      <c r="E48" s="178">
        <v>2</v>
      </c>
      <c r="F48" s="209">
        <f t="shared" si="3"/>
        <v>8.4</v>
      </c>
    </row>
    <row r="49" spans="1:6" ht="15">
      <c r="A49" s="210">
        <v>1750</v>
      </c>
      <c r="B49" s="183">
        <v>3.5</v>
      </c>
      <c r="C49" s="184">
        <f t="shared" si="2"/>
        <v>10.5</v>
      </c>
      <c r="D49" s="222">
        <v>1350</v>
      </c>
      <c r="E49" s="183">
        <v>1.5</v>
      </c>
      <c r="F49" s="211">
        <f t="shared" si="3"/>
        <v>8.1</v>
      </c>
    </row>
    <row r="50" spans="1:6" ht="15">
      <c r="A50" s="208">
        <v>1700</v>
      </c>
      <c r="B50" s="178">
        <v>3</v>
      </c>
      <c r="C50" s="181">
        <f t="shared" si="2"/>
        <v>10.2</v>
      </c>
      <c r="D50" s="221">
        <v>1300</v>
      </c>
      <c r="E50" s="178">
        <v>1</v>
      </c>
      <c r="F50" s="209">
        <f t="shared" si="3"/>
        <v>7.8</v>
      </c>
    </row>
    <row r="51" spans="1:6" ht="15">
      <c r="A51" s="210">
        <v>1650</v>
      </c>
      <c r="B51" s="183">
        <v>2.5</v>
      </c>
      <c r="C51" s="184">
        <f t="shared" si="2"/>
        <v>9.9</v>
      </c>
      <c r="D51" s="222">
        <v>1250</v>
      </c>
      <c r="E51" s="183">
        <v>0.5</v>
      </c>
      <c r="F51" s="211">
        <f t="shared" si="3"/>
        <v>7.5</v>
      </c>
    </row>
    <row r="52" spans="1:6" ht="15">
      <c r="A52" s="208">
        <v>1600</v>
      </c>
      <c r="B52" s="178">
        <v>2</v>
      </c>
      <c r="C52" s="181">
        <f t="shared" si="2"/>
        <v>9.6</v>
      </c>
      <c r="D52" s="221">
        <v>1200</v>
      </c>
      <c r="E52" s="178">
        <v>0</v>
      </c>
      <c r="F52" s="209">
        <f t="shared" si="3"/>
        <v>7.2</v>
      </c>
    </row>
    <row r="53" spans="1:6" ht="15">
      <c r="A53" s="210">
        <v>1550</v>
      </c>
      <c r="B53" s="183">
        <v>1.5</v>
      </c>
      <c r="C53" s="184">
        <f t="shared" si="2"/>
        <v>9.3</v>
      </c>
      <c r="D53" s="227"/>
      <c r="E53" s="186"/>
      <c r="F53" s="211"/>
    </row>
    <row r="54" spans="1:6" ht="15">
      <c r="A54" s="208">
        <v>1500</v>
      </c>
      <c r="B54" s="178">
        <v>1</v>
      </c>
      <c r="C54" s="181">
        <f t="shared" si="2"/>
        <v>9</v>
      </c>
      <c r="D54" s="228"/>
      <c r="E54" s="180"/>
      <c r="F54" s="209"/>
    </row>
    <row r="55" spans="1:6" ht="15">
      <c r="A55" s="210">
        <v>1450</v>
      </c>
      <c r="B55" s="183">
        <v>0.5</v>
      </c>
      <c r="C55" s="184">
        <f t="shared" si="2"/>
        <v>8.7</v>
      </c>
      <c r="D55" s="227"/>
      <c r="E55" s="186"/>
      <c r="F55" s="211"/>
    </row>
    <row r="56" spans="1:6" ht="15.75" thickBot="1">
      <c r="A56" s="212">
        <v>1400</v>
      </c>
      <c r="B56" s="213">
        <v>0</v>
      </c>
      <c r="C56" s="214">
        <f t="shared" si="2"/>
        <v>8.4</v>
      </c>
      <c r="D56" s="229"/>
      <c r="E56" s="226"/>
      <c r="F56" s="216"/>
    </row>
  </sheetData>
  <sheetProtection sheet="1"/>
  <mergeCells count="10">
    <mergeCell ref="A27:F27"/>
    <mergeCell ref="H27:I27"/>
    <mergeCell ref="A28:C28"/>
    <mergeCell ref="D28:F28"/>
    <mergeCell ref="A1:I1"/>
    <mergeCell ref="A2:F2"/>
    <mergeCell ref="H2:I2"/>
    <mergeCell ref="A3:C3"/>
    <mergeCell ref="D3:F3"/>
    <mergeCell ref="A26:I26"/>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Q21" sqref="Q21"/>
    </sheetView>
  </sheetViews>
  <sheetFormatPr defaultColWidth="12"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Feuil11"/>
  <dimension ref="A2:AM266"/>
  <sheetViews>
    <sheetView zoomScalePageLayoutView="0" workbookViewId="0" topLeftCell="M4">
      <selection activeCell="AG27" sqref="AG27"/>
    </sheetView>
  </sheetViews>
  <sheetFormatPr defaultColWidth="12" defaultRowHeight="12.75"/>
  <cols>
    <col min="1" max="3" width="8.83203125" style="0" customWidth="1"/>
    <col min="4" max="4" width="8.83203125" style="0" hidden="1" customWidth="1"/>
    <col min="5" max="7" width="8.83203125" style="0" customWidth="1"/>
    <col min="8" max="8" width="4.83203125" style="0" customWidth="1"/>
    <col min="9" max="11" width="8.83203125" style="0" customWidth="1"/>
    <col min="12" max="12" width="4.83203125" style="0" customWidth="1"/>
    <col min="13" max="15" width="10.83203125" style="0" customWidth="1"/>
    <col min="16" max="16" width="4.83203125" style="0" customWidth="1"/>
    <col min="17" max="19" width="10.83203125" style="0" customWidth="1"/>
    <col min="20" max="20" width="4.83203125" style="0" customWidth="1"/>
    <col min="21" max="22" width="10.83203125" style="0" customWidth="1"/>
    <col min="23" max="23" width="4.83203125" style="0" customWidth="1"/>
    <col min="24" max="26" width="8.83203125" style="0" customWidth="1"/>
    <col min="27" max="27" width="4.83203125" style="0" customWidth="1"/>
    <col min="31" max="31" width="4.83203125" style="0" customWidth="1"/>
  </cols>
  <sheetData>
    <row r="1" ht="12.75" customHeight="1" thickBot="1"/>
    <row r="2" spans="1:34" ht="12.75" customHeight="1" thickTop="1">
      <c r="A2" s="367" t="s">
        <v>40</v>
      </c>
      <c r="B2" s="368"/>
      <c r="E2" s="369" t="s">
        <v>43</v>
      </c>
      <c r="F2" s="370"/>
      <c r="G2" s="371"/>
      <c r="I2" s="369" t="s">
        <v>44</v>
      </c>
      <c r="J2" s="370"/>
      <c r="K2" s="371"/>
      <c r="M2" s="369" t="s">
        <v>51</v>
      </c>
      <c r="N2" s="370"/>
      <c r="O2" s="371"/>
      <c r="Q2" s="369" t="s">
        <v>52</v>
      </c>
      <c r="R2" s="370"/>
      <c r="S2" s="371"/>
      <c r="U2" s="372" t="s">
        <v>39</v>
      </c>
      <c r="V2" s="373"/>
      <c r="X2" s="364" t="s">
        <v>62</v>
      </c>
      <c r="Y2" s="365"/>
      <c r="Z2" s="366"/>
      <c r="AB2" s="364" t="s">
        <v>83</v>
      </c>
      <c r="AC2" s="365"/>
      <c r="AD2" s="366"/>
      <c r="AF2" s="364" t="s">
        <v>90</v>
      </c>
      <c r="AG2" s="365"/>
      <c r="AH2" s="366"/>
    </row>
    <row r="3" spans="1:34" ht="12.75" customHeight="1">
      <c r="A3" s="48"/>
      <c r="B3" s="48"/>
      <c r="E3" s="57" t="s">
        <v>16</v>
      </c>
      <c r="F3" s="53" t="s">
        <v>17</v>
      </c>
      <c r="G3" s="58" t="s">
        <v>18</v>
      </c>
      <c r="I3" s="57" t="s">
        <v>16</v>
      </c>
      <c r="J3" s="53" t="s">
        <v>17</v>
      </c>
      <c r="K3" s="58" t="s">
        <v>18</v>
      </c>
      <c r="M3" s="57" t="s">
        <v>16</v>
      </c>
      <c r="N3" s="53" t="s">
        <v>17</v>
      </c>
      <c r="O3" s="58" t="s">
        <v>18</v>
      </c>
      <c r="Q3" s="57" t="s">
        <v>16</v>
      </c>
      <c r="R3" s="53" t="s">
        <v>17</v>
      </c>
      <c r="S3" s="58" t="s">
        <v>18</v>
      </c>
      <c r="U3" s="153" t="s">
        <v>11</v>
      </c>
      <c r="V3" s="154" t="s">
        <v>37</v>
      </c>
      <c r="X3" s="153" t="s">
        <v>11</v>
      </c>
      <c r="Y3" s="95" t="s">
        <v>37</v>
      </c>
      <c r="Z3" s="162" t="s">
        <v>38</v>
      </c>
      <c r="AB3" s="153" t="s">
        <v>11</v>
      </c>
      <c r="AC3" s="95" t="s">
        <v>37</v>
      </c>
      <c r="AD3" s="162" t="s">
        <v>38</v>
      </c>
      <c r="AF3" s="153" t="s">
        <v>11</v>
      </c>
      <c r="AG3" s="95" t="s">
        <v>37</v>
      </c>
      <c r="AH3" s="162" t="s">
        <v>38</v>
      </c>
    </row>
    <row r="4" spans="1:34" ht="15.75">
      <c r="A4" s="50">
        <v>1</v>
      </c>
      <c r="B4" s="50">
        <v>2</v>
      </c>
      <c r="E4" s="59">
        <v>1</v>
      </c>
      <c r="F4" s="54">
        <v>10</v>
      </c>
      <c r="G4" s="60">
        <v>10</v>
      </c>
      <c r="I4" s="61">
        <v>1</v>
      </c>
      <c r="J4" s="55">
        <v>10</v>
      </c>
      <c r="K4" s="62">
        <v>10</v>
      </c>
      <c r="M4" s="67">
        <v>0</v>
      </c>
      <c r="N4" s="49">
        <v>0</v>
      </c>
      <c r="O4" s="64">
        <v>0</v>
      </c>
      <c r="Q4" s="67">
        <v>0</v>
      </c>
      <c r="R4" s="49">
        <v>0</v>
      </c>
      <c r="S4" s="68">
        <v>0</v>
      </c>
      <c r="U4" s="155">
        <v>-100</v>
      </c>
      <c r="V4" s="68">
        <v>0</v>
      </c>
      <c r="X4" s="160">
        <v>-1000</v>
      </c>
      <c r="Y4" s="134">
        <v>0</v>
      </c>
      <c r="Z4" s="161">
        <v>0</v>
      </c>
      <c r="AB4" s="160">
        <v>-1000</v>
      </c>
      <c r="AC4" s="134">
        <v>0</v>
      </c>
      <c r="AD4" s="161">
        <v>0</v>
      </c>
      <c r="AF4" s="299">
        <v>-100</v>
      </c>
      <c r="AG4" s="148"/>
      <c r="AH4" s="159"/>
    </row>
    <row r="5" spans="1:34" ht="16.5" thickBot="1">
      <c r="A5" s="52">
        <v>2</v>
      </c>
      <c r="B5" s="52">
        <v>3</v>
      </c>
      <c r="E5" s="61">
        <v>2.39</v>
      </c>
      <c r="F5" s="55">
        <v>10</v>
      </c>
      <c r="G5" s="62">
        <v>10</v>
      </c>
      <c r="I5" s="59">
        <v>3.3</v>
      </c>
      <c r="J5" s="54">
        <v>10</v>
      </c>
      <c r="K5" s="60">
        <v>10</v>
      </c>
      <c r="M5" s="65">
        <v>1000</v>
      </c>
      <c r="N5" s="50">
        <v>0</v>
      </c>
      <c r="O5" s="66">
        <v>0</v>
      </c>
      <c r="Q5" s="65">
        <v>1200</v>
      </c>
      <c r="R5" s="50">
        <v>0</v>
      </c>
      <c r="S5" s="66">
        <v>0</v>
      </c>
      <c r="U5" s="156">
        <v>-8</v>
      </c>
      <c r="V5" s="157">
        <v>0</v>
      </c>
      <c r="X5" s="155">
        <v>-10</v>
      </c>
      <c r="Y5" s="135">
        <v>0</v>
      </c>
      <c r="Z5" s="163">
        <v>0</v>
      </c>
      <c r="AB5" s="155">
        <v>-499</v>
      </c>
      <c r="AC5" s="135">
        <v>0.5</v>
      </c>
      <c r="AD5" s="163">
        <v>0</v>
      </c>
      <c r="AF5" s="300">
        <v>-13.1</v>
      </c>
      <c r="AG5" s="134"/>
      <c r="AH5" s="161"/>
    </row>
    <row r="6" spans="5:34" ht="16.5" thickTop="1">
      <c r="E6" s="190">
        <v>2.41</v>
      </c>
      <c r="F6" s="56">
        <v>9.5</v>
      </c>
      <c r="G6" s="63">
        <v>10</v>
      </c>
      <c r="I6" s="61">
        <v>3.35</v>
      </c>
      <c r="J6" s="55">
        <v>9.5</v>
      </c>
      <c r="K6" s="62">
        <v>10</v>
      </c>
      <c r="M6" s="67">
        <v>1050</v>
      </c>
      <c r="N6" s="49">
        <v>0</v>
      </c>
      <c r="O6" s="68">
        <v>0.5</v>
      </c>
      <c r="Q6" s="67">
        <v>1250</v>
      </c>
      <c r="R6" s="49">
        <v>0</v>
      </c>
      <c r="S6" s="68">
        <v>0.5</v>
      </c>
      <c r="U6" s="158">
        <v>-7.99</v>
      </c>
      <c r="V6" s="159">
        <v>1</v>
      </c>
      <c r="X6" s="156">
        <v>-9</v>
      </c>
      <c r="Y6" s="136">
        <v>0</v>
      </c>
      <c r="Z6" s="164">
        <v>0</v>
      </c>
      <c r="AB6" s="156">
        <v>-450</v>
      </c>
      <c r="AC6" s="136">
        <v>0.5</v>
      </c>
      <c r="AD6" s="164">
        <v>0</v>
      </c>
      <c r="AF6" s="299">
        <v>-12.1</v>
      </c>
      <c r="AG6" s="135"/>
      <c r="AH6" s="163"/>
    </row>
    <row r="7" spans="5:34" ht="15.75">
      <c r="E7" s="61">
        <v>2.44</v>
      </c>
      <c r="F7" s="55">
        <v>9</v>
      </c>
      <c r="G7" s="62">
        <v>10</v>
      </c>
      <c r="I7" s="59">
        <v>3.4</v>
      </c>
      <c r="J7" s="54">
        <v>9</v>
      </c>
      <c r="K7" s="63">
        <v>10</v>
      </c>
      <c r="M7" s="65">
        <v>1100</v>
      </c>
      <c r="N7" s="50">
        <v>0</v>
      </c>
      <c r="O7" s="66">
        <v>1</v>
      </c>
      <c r="Q7" s="65">
        <v>1300</v>
      </c>
      <c r="R7" s="50">
        <v>0</v>
      </c>
      <c r="S7" s="66">
        <v>1</v>
      </c>
      <c r="U7" s="160">
        <v>-6.99</v>
      </c>
      <c r="V7" s="161">
        <v>2</v>
      </c>
      <c r="X7" s="158">
        <v>-8.99</v>
      </c>
      <c r="Y7" s="148">
        <v>1</v>
      </c>
      <c r="Z7" s="159">
        <v>0</v>
      </c>
      <c r="AB7" s="155">
        <v>-449</v>
      </c>
      <c r="AC7" s="148">
        <v>1</v>
      </c>
      <c r="AD7" s="159">
        <v>0.5</v>
      </c>
      <c r="AF7" s="300">
        <v>-11.1</v>
      </c>
      <c r="AG7" s="136"/>
      <c r="AH7" s="164"/>
    </row>
    <row r="8" spans="5:34" ht="15.75">
      <c r="E8" s="190">
        <v>2.46</v>
      </c>
      <c r="F8" s="56">
        <v>8.5</v>
      </c>
      <c r="G8" s="63">
        <v>10</v>
      </c>
      <c r="I8" s="61">
        <v>3.45</v>
      </c>
      <c r="J8" s="55">
        <v>8.5</v>
      </c>
      <c r="K8" s="62">
        <v>10</v>
      </c>
      <c r="M8" s="67">
        <v>1150</v>
      </c>
      <c r="N8" s="49">
        <v>0</v>
      </c>
      <c r="O8" s="68">
        <v>1.5</v>
      </c>
      <c r="Q8" s="67">
        <v>1350</v>
      </c>
      <c r="R8" s="49">
        <v>0</v>
      </c>
      <c r="S8" s="68">
        <v>1.5</v>
      </c>
      <c r="U8" s="155">
        <v>-5.99</v>
      </c>
      <c r="V8" s="68">
        <v>3</v>
      </c>
      <c r="X8" s="160">
        <v>-7.99</v>
      </c>
      <c r="Y8" s="134">
        <v>2</v>
      </c>
      <c r="Z8" s="161">
        <v>1</v>
      </c>
      <c r="AB8" s="156">
        <v>-400</v>
      </c>
      <c r="AC8" s="134">
        <v>1</v>
      </c>
      <c r="AD8" s="161">
        <v>0.5</v>
      </c>
      <c r="AF8" s="299">
        <v>-10.1</v>
      </c>
      <c r="AG8" s="148">
        <v>0</v>
      </c>
      <c r="AH8" s="159"/>
    </row>
    <row r="9" spans="5:34" ht="15.75">
      <c r="E9" s="61">
        <v>2.49</v>
      </c>
      <c r="F9" s="55">
        <v>8</v>
      </c>
      <c r="G9" s="62">
        <v>10</v>
      </c>
      <c r="I9" s="59">
        <v>3.5</v>
      </c>
      <c r="J9" s="54">
        <v>8</v>
      </c>
      <c r="K9" s="63">
        <v>10</v>
      </c>
      <c r="M9" s="65">
        <v>1200</v>
      </c>
      <c r="N9" s="50">
        <v>0</v>
      </c>
      <c r="O9" s="66">
        <v>2</v>
      </c>
      <c r="Q9" s="65">
        <v>1400</v>
      </c>
      <c r="R9" s="50">
        <v>0</v>
      </c>
      <c r="S9" s="66">
        <v>2</v>
      </c>
      <c r="U9" s="156">
        <v>-4.99</v>
      </c>
      <c r="V9" s="157">
        <v>4</v>
      </c>
      <c r="X9" s="155">
        <v>-6.99</v>
      </c>
      <c r="Y9" s="135">
        <v>3</v>
      </c>
      <c r="Z9" s="163">
        <v>2</v>
      </c>
      <c r="AB9" s="155">
        <v>-399</v>
      </c>
      <c r="AC9" s="135">
        <v>1.5</v>
      </c>
      <c r="AD9" s="163">
        <v>1</v>
      </c>
      <c r="AF9" s="300">
        <v>-9.1</v>
      </c>
      <c r="AG9" s="134">
        <v>0.5</v>
      </c>
      <c r="AH9" s="161">
        <v>0</v>
      </c>
    </row>
    <row r="10" spans="5:34" ht="15.75">
      <c r="E10" s="190">
        <v>2.51</v>
      </c>
      <c r="F10" s="56">
        <v>8</v>
      </c>
      <c r="G10" s="63">
        <v>10</v>
      </c>
      <c r="I10" s="61">
        <v>3.55</v>
      </c>
      <c r="J10" s="55">
        <v>7.5</v>
      </c>
      <c r="K10" s="62">
        <v>10</v>
      </c>
      <c r="M10" s="67">
        <v>1250</v>
      </c>
      <c r="N10" s="49">
        <v>0.5</v>
      </c>
      <c r="O10" s="68">
        <v>2.5</v>
      </c>
      <c r="Q10" s="67">
        <v>1450</v>
      </c>
      <c r="R10" s="49">
        <v>0.5</v>
      </c>
      <c r="S10" s="68">
        <v>3</v>
      </c>
      <c r="U10" s="158">
        <v>-3.99</v>
      </c>
      <c r="V10" s="159">
        <v>5</v>
      </c>
      <c r="X10" s="156">
        <v>-5.99</v>
      </c>
      <c r="Y10" s="136">
        <v>4</v>
      </c>
      <c r="Z10" s="164">
        <v>3</v>
      </c>
      <c r="AB10" s="156">
        <v>-350</v>
      </c>
      <c r="AC10" s="136">
        <v>1.5</v>
      </c>
      <c r="AD10" s="164">
        <v>1</v>
      </c>
      <c r="AF10" s="299">
        <v>-8.1</v>
      </c>
      <c r="AG10" s="135">
        <v>1</v>
      </c>
      <c r="AH10" s="163">
        <v>1</v>
      </c>
    </row>
    <row r="11" spans="5:34" ht="16.5" thickBot="1">
      <c r="E11" s="61">
        <v>2.54</v>
      </c>
      <c r="F11" s="55">
        <v>7.5</v>
      </c>
      <c r="G11" s="62">
        <v>10</v>
      </c>
      <c r="I11" s="59">
        <v>4</v>
      </c>
      <c r="J11" s="54">
        <v>7</v>
      </c>
      <c r="K11" s="63">
        <v>10</v>
      </c>
      <c r="M11" s="65">
        <v>1300</v>
      </c>
      <c r="N11" s="50">
        <v>1</v>
      </c>
      <c r="O11" s="66">
        <v>3</v>
      </c>
      <c r="Q11" s="65">
        <v>1500</v>
      </c>
      <c r="R11" s="50">
        <v>1</v>
      </c>
      <c r="S11" s="66">
        <v>4</v>
      </c>
      <c r="U11" s="160">
        <v>-3.49</v>
      </c>
      <c r="V11" s="161">
        <v>6</v>
      </c>
      <c r="X11" s="158">
        <v>-5.49</v>
      </c>
      <c r="Y11" s="148">
        <v>5</v>
      </c>
      <c r="Z11" s="159">
        <v>4</v>
      </c>
      <c r="AB11" s="155">
        <v>-349</v>
      </c>
      <c r="AC11" s="148">
        <v>2</v>
      </c>
      <c r="AD11" s="159">
        <v>1.5</v>
      </c>
      <c r="AF11" s="300">
        <v>-7.1</v>
      </c>
      <c r="AG11" s="136">
        <v>1.5</v>
      </c>
      <c r="AH11" s="164">
        <v>2</v>
      </c>
    </row>
    <row r="12" spans="1:34" ht="16.5" thickTop="1">
      <c r="A12" s="367" t="s">
        <v>19</v>
      </c>
      <c r="B12" s="368"/>
      <c r="E12" s="190">
        <v>2.57</v>
      </c>
      <c r="F12" s="56">
        <v>7.5</v>
      </c>
      <c r="G12" s="63">
        <v>10</v>
      </c>
      <c r="I12" s="61">
        <v>4.05</v>
      </c>
      <c r="J12" s="55">
        <v>6.5</v>
      </c>
      <c r="K12" s="62">
        <v>10</v>
      </c>
      <c r="M12" s="67">
        <v>1350</v>
      </c>
      <c r="N12" s="49">
        <v>1.5</v>
      </c>
      <c r="O12" s="68">
        <v>3.5</v>
      </c>
      <c r="Q12" s="67">
        <v>1550</v>
      </c>
      <c r="R12" s="49">
        <v>1.5</v>
      </c>
      <c r="S12" s="68">
        <v>5</v>
      </c>
      <c r="U12" s="155">
        <v>-2.99</v>
      </c>
      <c r="V12" s="68">
        <v>7</v>
      </c>
      <c r="X12" s="160">
        <v>-4.99</v>
      </c>
      <c r="Y12" s="134">
        <v>6</v>
      </c>
      <c r="Z12" s="161">
        <v>5</v>
      </c>
      <c r="AB12" s="156">
        <v>-300</v>
      </c>
      <c r="AC12" s="134">
        <v>2</v>
      </c>
      <c r="AD12" s="161">
        <v>1.5</v>
      </c>
      <c r="AF12" s="299">
        <v>-6.1</v>
      </c>
      <c r="AG12" s="148">
        <v>2</v>
      </c>
      <c r="AH12" s="159">
        <v>3</v>
      </c>
    </row>
    <row r="13" spans="1:36" ht="15.75">
      <c r="A13" s="48"/>
      <c r="B13" s="48"/>
      <c r="E13" s="61">
        <v>3</v>
      </c>
      <c r="F13" s="55">
        <v>7</v>
      </c>
      <c r="G13" s="191">
        <v>10</v>
      </c>
      <c r="I13" s="59">
        <v>4.07</v>
      </c>
      <c r="J13" s="54">
        <v>6.5</v>
      </c>
      <c r="K13" s="63">
        <v>9.5</v>
      </c>
      <c r="M13" s="65">
        <v>1400</v>
      </c>
      <c r="N13" s="50">
        <v>2</v>
      </c>
      <c r="O13" s="66">
        <v>4</v>
      </c>
      <c r="Q13" s="65">
        <v>1600</v>
      </c>
      <c r="R13" s="50">
        <v>2</v>
      </c>
      <c r="S13" s="66">
        <v>6</v>
      </c>
      <c r="U13" s="156">
        <v>-2.49</v>
      </c>
      <c r="V13" s="157">
        <v>8</v>
      </c>
      <c r="X13" s="155">
        <v>-4.49</v>
      </c>
      <c r="Y13" s="135">
        <v>7</v>
      </c>
      <c r="Z13" s="163">
        <v>6</v>
      </c>
      <c r="AB13" s="155">
        <v>-299</v>
      </c>
      <c r="AC13" s="135">
        <v>2.25</v>
      </c>
      <c r="AD13" s="163">
        <v>2</v>
      </c>
      <c r="AF13" s="300">
        <v>-5.1</v>
      </c>
      <c r="AG13" s="134">
        <v>2.5</v>
      </c>
      <c r="AH13" s="161">
        <v>3.5</v>
      </c>
      <c r="AJ13" s="295">
        <v>3.3</v>
      </c>
    </row>
    <row r="14" spans="1:36" ht="15.75">
      <c r="A14" s="50" t="s">
        <v>20</v>
      </c>
      <c r="B14" s="50">
        <v>3</v>
      </c>
      <c r="E14" s="190">
        <v>3.03</v>
      </c>
      <c r="F14" s="56">
        <v>7</v>
      </c>
      <c r="G14" s="63">
        <v>10</v>
      </c>
      <c r="I14" s="61">
        <v>4.1</v>
      </c>
      <c r="J14" s="55">
        <v>6</v>
      </c>
      <c r="K14" s="62">
        <v>9.5</v>
      </c>
      <c r="M14" s="67">
        <v>1450</v>
      </c>
      <c r="N14" s="49">
        <v>2.5</v>
      </c>
      <c r="O14" s="68">
        <v>5</v>
      </c>
      <c r="Q14" s="67">
        <v>1650</v>
      </c>
      <c r="R14" s="49">
        <v>2.5</v>
      </c>
      <c r="S14" s="68">
        <v>6.5</v>
      </c>
      <c r="U14" s="158">
        <v>-1.99</v>
      </c>
      <c r="V14" s="159">
        <v>9</v>
      </c>
      <c r="X14" s="156">
        <v>-3.99</v>
      </c>
      <c r="Y14" s="136">
        <v>8</v>
      </c>
      <c r="Z14" s="164">
        <v>7</v>
      </c>
      <c r="AB14" s="156">
        <v>-250</v>
      </c>
      <c r="AC14" s="136">
        <v>2.25</v>
      </c>
      <c r="AD14" s="164">
        <v>2</v>
      </c>
      <c r="AF14" s="299">
        <v>-4.1</v>
      </c>
      <c r="AG14" s="135">
        <v>3</v>
      </c>
      <c r="AH14" s="163">
        <v>4</v>
      </c>
      <c r="AJ14" s="295">
        <v>3.35</v>
      </c>
    </row>
    <row r="15" spans="1:37" ht="16.5" thickBot="1">
      <c r="A15" s="52" t="s">
        <v>21</v>
      </c>
      <c r="B15" s="52">
        <v>2</v>
      </c>
      <c r="E15" s="61">
        <v>3.06</v>
      </c>
      <c r="F15" s="55">
        <v>6.5</v>
      </c>
      <c r="G15" s="62">
        <v>9.5</v>
      </c>
      <c r="I15" s="59">
        <v>4.14</v>
      </c>
      <c r="J15" s="54">
        <v>6</v>
      </c>
      <c r="K15" s="63">
        <v>9</v>
      </c>
      <c r="M15" s="65">
        <v>1500</v>
      </c>
      <c r="N15" s="50">
        <v>3</v>
      </c>
      <c r="O15" s="66">
        <v>6</v>
      </c>
      <c r="Q15" s="65">
        <v>1700</v>
      </c>
      <c r="R15" s="50">
        <v>3</v>
      </c>
      <c r="S15" s="66">
        <v>7</v>
      </c>
      <c r="U15" s="160">
        <v>-0.99</v>
      </c>
      <c r="V15" s="161">
        <v>10</v>
      </c>
      <c r="X15" s="158">
        <v>-3.49</v>
      </c>
      <c r="Y15" s="148">
        <v>9</v>
      </c>
      <c r="Z15" s="159">
        <v>8</v>
      </c>
      <c r="AB15" s="155">
        <v>-249</v>
      </c>
      <c r="AC15" s="148">
        <v>2.5</v>
      </c>
      <c r="AD15" s="159">
        <v>2.5</v>
      </c>
      <c r="AF15" s="300">
        <v>-3.1</v>
      </c>
      <c r="AG15" s="136">
        <v>3.5</v>
      </c>
      <c r="AH15" s="164">
        <v>4.5</v>
      </c>
      <c r="AJ15" s="298">
        <v>-5</v>
      </c>
      <c r="AK15">
        <f>VLOOKUP(AJ15,Projet_course_VMA,2)</f>
        <v>2.5</v>
      </c>
    </row>
    <row r="16" spans="5:37" ht="16.5" thickTop="1">
      <c r="E16" s="190">
        <v>3.09</v>
      </c>
      <c r="F16" s="56">
        <v>6</v>
      </c>
      <c r="G16" s="63">
        <v>9</v>
      </c>
      <c r="I16" s="61">
        <v>4.15</v>
      </c>
      <c r="J16" s="55">
        <v>5.5</v>
      </c>
      <c r="K16" s="62">
        <v>9</v>
      </c>
      <c r="M16" s="67">
        <v>1550</v>
      </c>
      <c r="N16" s="49">
        <v>3.5</v>
      </c>
      <c r="O16" s="68">
        <v>6.5</v>
      </c>
      <c r="Q16" s="67">
        <v>1750</v>
      </c>
      <c r="R16" s="49">
        <v>3.5</v>
      </c>
      <c r="S16" s="68">
        <v>7.25</v>
      </c>
      <c r="U16" s="67">
        <v>0</v>
      </c>
      <c r="V16" s="68">
        <v>10</v>
      </c>
      <c r="X16" s="160">
        <v>-2.99</v>
      </c>
      <c r="Y16" s="134">
        <v>10</v>
      </c>
      <c r="Z16" s="161">
        <v>9</v>
      </c>
      <c r="AB16" s="156">
        <v>-200</v>
      </c>
      <c r="AC16" s="134">
        <v>2.5</v>
      </c>
      <c r="AD16" s="161">
        <v>2.5</v>
      </c>
      <c r="AF16" s="299">
        <v>-2.1</v>
      </c>
      <c r="AG16" s="148">
        <v>4</v>
      </c>
      <c r="AH16" s="159">
        <v>5</v>
      </c>
      <c r="AJ16" s="295">
        <v>-0.01</v>
      </c>
      <c r="AK16">
        <f>VLOOKUP(AJ16,Projet_course_VMA,3)</f>
        <v>6</v>
      </c>
    </row>
    <row r="17" spans="5:37" ht="15.75">
      <c r="E17" s="61">
        <v>3.13</v>
      </c>
      <c r="F17" s="55">
        <v>5.5</v>
      </c>
      <c r="G17" s="62">
        <v>8.5</v>
      </c>
      <c r="I17" s="59">
        <v>4.2</v>
      </c>
      <c r="J17" s="54">
        <v>5</v>
      </c>
      <c r="K17" s="63">
        <v>9</v>
      </c>
      <c r="M17" s="65">
        <v>1600</v>
      </c>
      <c r="N17" s="50">
        <v>4</v>
      </c>
      <c r="O17" s="66">
        <v>7</v>
      </c>
      <c r="Q17" s="65">
        <v>1800</v>
      </c>
      <c r="R17" s="50">
        <v>4</v>
      </c>
      <c r="S17" s="66">
        <v>7.5</v>
      </c>
      <c r="U17" s="65">
        <v>1</v>
      </c>
      <c r="V17" s="66">
        <v>9</v>
      </c>
      <c r="X17" s="155">
        <v>-2.49</v>
      </c>
      <c r="Y17" s="135">
        <v>10</v>
      </c>
      <c r="Z17" s="68">
        <v>10</v>
      </c>
      <c r="AB17" s="155">
        <v>-199</v>
      </c>
      <c r="AC17" s="148">
        <v>2.75</v>
      </c>
      <c r="AD17" s="68">
        <v>3</v>
      </c>
      <c r="AF17" s="300">
        <v>-1.1</v>
      </c>
      <c r="AG17" s="134">
        <v>4</v>
      </c>
      <c r="AH17" s="161">
        <v>6</v>
      </c>
      <c r="AJ17">
        <v>0.01</v>
      </c>
      <c r="AK17">
        <v>4</v>
      </c>
    </row>
    <row r="18" spans="5:36" ht="15.75">
      <c r="E18" s="190">
        <v>3.16</v>
      </c>
      <c r="F18" s="56">
        <v>5</v>
      </c>
      <c r="G18" s="63">
        <v>8.5</v>
      </c>
      <c r="I18" s="61">
        <v>4.21</v>
      </c>
      <c r="J18" s="55">
        <v>5</v>
      </c>
      <c r="K18" s="62">
        <v>8.5</v>
      </c>
      <c r="M18" s="67">
        <v>1650</v>
      </c>
      <c r="N18" s="49">
        <v>4.5</v>
      </c>
      <c r="O18" s="68">
        <v>7.5</v>
      </c>
      <c r="Q18" s="67">
        <v>1850</v>
      </c>
      <c r="R18" s="49">
        <v>4.5</v>
      </c>
      <c r="S18" s="68">
        <v>7.75</v>
      </c>
      <c r="U18" s="67">
        <v>2</v>
      </c>
      <c r="V18" s="68">
        <v>8</v>
      </c>
      <c r="X18" s="156">
        <v>0</v>
      </c>
      <c r="Y18" s="136">
        <v>10</v>
      </c>
      <c r="Z18" s="157">
        <v>10</v>
      </c>
      <c r="AB18" s="156">
        <v>-150</v>
      </c>
      <c r="AC18" s="136">
        <v>2.75</v>
      </c>
      <c r="AD18" s="157">
        <v>3</v>
      </c>
      <c r="AF18" s="299">
        <v>0</v>
      </c>
      <c r="AG18" s="292">
        <v>4</v>
      </c>
      <c r="AH18" s="294">
        <v>6</v>
      </c>
      <c r="AJ18" s="295">
        <v>2.49</v>
      </c>
    </row>
    <row r="19" spans="5:36" ht="15.75">
      <c r="E19" s="61">
        <v>3.2</v>
      </c>
      <c r="F19" s="55">
        <v>4.5</v>
      </c>
      <c r="G19" s="62">
        <v>8</v>
      </c>
      <c r="I19" s="59">
        <v>4.25</v>
      </c>
      <c r="J19" s="54">
        <v>4.5</v>
      </c>
      <c r="K19" s="63">
        <v>8.5</v>
      </c>
      <c r="M19" s="65">
        <v>1700</v>
      </c>
      <c r="N19" s="50">
        <v>5</v>
      </c>
      <c r="O19" s="66">
        <v>8</v>
      </c>
      <c r="Q19" s="65">
        <v>1900</v>
      </c>
      <c r="R19" s="50">
        <v>5</v>
      </c>
      <c r="S19" s="66">
        <v>8</v>
      </c>
      <c r="U19" s="65">
        <v>2.5</v>
      </c>
      <c r="V19" s="66">
        <v>7</v>
      </c>
      <c r="X19" s="155">
        <v>2.5</v>
      </c>
      <c r="Y19" s="135">
        <v>10</v>
      </c>
      <c r="Z19" s="68">
        <v>9</v>
      </c>
      <c r="AB19" s="155">
        <v>-149</v>
      </c>
      <c r="AC19" s="135">
        <v>3</v>
      </c>
      <c r="AD19" s="68">
        <v>4</v>
      </c>
      <c r="AF19" s="300">
        <v>1</v>
      </c>
      <c r="AG19" s="293">
        <v>4</v>
      </c>
      <c r="AH19" s="157">
        <v>6</v>
      </c>
      <c r="AJ19" s="295">
        <v>2.4</v>
      </c>
    </row>
    <row r="20" spans="5:37" ht="15.75">
      <c r="E20" s="190">
        <v>3.24</v>
      </c>
      <c r="F20" s="56">
        <v>4</v>
      </c>
      <c r="G20" s="63">
        <v>8</v>
      </c>
      <c r="I20" s="61">
        <v>4.28</v>
      </c>
      <c r="J20" s="55">
        <v>4.5</v>
      </c>
      <c r="K20" s="62">
        <v>8</v>
      </c>
      <c r="M20" s="67">
        <v>1750</v>
      </c>
      <c r="N20" s="49">
        <v>5.5</v>
      </c>
      <c r="O20" s="68">
        <v>8.25</v>
      </c>
      <c r="Q20" s="67">
        <v>1950</v>
      </c>
      <c r="R20" s="49">
        <v>5.5</v>
      </c>
      <c r="S20" s="68">
        <v>8.25</v>
      </c>
      <c r="U20" s="67">
        <v>3</v>
      </c>
      <c r="V20" s="68">
        <v>6</v>
      </c>
      <c r="X20" s="165">
        <v>3</v>
      </c>
      <c r="Y20" s="136">
        <v>9</v>
      </c>
      <c r="Z20" s="157">
        <v>8</v>
      </c>
      <c r="AB20" s="156">
        <v>-100</v>
      </c>
      <c r="AC20" s="136">
        <v>3</v>
      </c>
      <c r="AD20" s="157">
        <v>4</v>
      </c>
      <c r="AF20" s="299">
        <v>2</v>
      </c>
      <c r="AG20" s="135">
        <v>4</v>
      </c>
      <c r="AH20" s="68">
        <v>5</v>
      </c>
      <c r="AJ20" s="298">
        <v>-5</v>
      </c>
      <c r="AK20">
        <f>VLOOKUP(AJ20,Projet_course_VMA,3)</f>
        <v>3.5</v>
      </c>
    </row>
    <row r="21" spans="5:34" ht="15.75">
      <c r="E21" s="61">
        <v>3.28</v>
      </c>
      <c r="F21" s="55">
        <v>4</v>
      </c>
      <c r="G21" s="62">
        <v>7.5</v>
      </c>
      <c r="I21" s="59">
        <v>4.3</v>
      </c>
      <c r="J21" s="54">
        <v>4</v>
      </c>
      <c r="K21" s="63">
        <v>8</v>
      </c>
      <c r="M21" s="65">
        <v>1800</v>
      </c>
      <c r="N21" s="50">
        <v>6</v>
      </c>
      <c r="O21" s="66">
        <v>8.5</v>
      </c>
      <c r="Q21" s="65">
        <v>2000</v>
      </c>
      <c r="R21" s="50">
        <v>6</v>
      </c>
      <c r="S21" s="66">
        <v>8.5</v>
      </c>
      <c r="U21" s="65">
        <v>3.5</v>
      </c>
      <c r="V21" s="66">
        <v>5</v>
      </c>
      <c r="X21" s="166">
        <v>3.5</v>
      </c>
      <c r="Y21" s="149">
        <v>8</v>
      </c>
      <c r="Z21" s="167">
        <v>7</v>
      </c>
      <c r="AB21" s="155">
        <v>-99</v>
      </c>
      <c r="AC21" s="135">
        <v>3.5</v>
      </c>
      <c r="AD21" s="68">
        <v>5</v>
      </c>
      <c r="AF21" s="300">
        <v>3</v>
      </c>
      <c r="AG21" s="136">
        <v>3.5</v>
      </c>
      <c r="AH21" s="157">
        <v>4.5</v>
      </c>
    </row>
    <row r="22" spans="5:34" ht="15.75">
      <c r="E22" s="190">
        <v>3.32</v>
      </c>
      <c r="F22" s="56">
        <v>3.5</v>
      </c>
      <c r="G22" s="63">
        <v>7</v>
      </c>
      <c r="I22" s="61">
        <v>4.35</v>
      </c>
      <c r="J22" s="55">
        <v>4</v>
      </c>
      <c r="K22" s="62">
        <v>7.5</v>
      </c>
      <c r="M22" s="67">
        <v>1850</v>
      </c>
      <c r="N22" s="49">
        <v>6.5</v>
      </c>
      <c r="O22" s="68">
        <v>8.75</v>
      </c>
      <c r="Q22" s="67">
        <v>2050</v>
      </c>
      <c r="R22" s="49">
        <v>6.5</v>
      </c>
      <c r="S22" s="68">
        <v>8.75</v>
      </c>
      <c r="U22" s="67">
        <v>4</v>
      </c>
      <c r="V22" s="68">
        <v>4</v>
      </c>
      <c r="X22" s="165">
        <v>4</v>
      </c>
      <c r="Y22" s="136">
        <v>7</v>
      </c>
      <c r="Z22" s="157">
        <v>6</v>
      </c>
      <c r="AB22" s="156">
        <v>-50</v>
      </c>
      <c r="AC22" s="136">
        <v>3.5</v>
      </c>
      <c r="AD22" s="157">
        <v>5</v>
      </c>
      <c r="AF22" s="299">
        <v>4</v>
      </c>
      <c r="AG22" s="135">
        <v>3</v>
      </c>
      <c r="AH22" s="68">
        <v>4</v>
      </c>
    </row>
    <row r="23" spans="5:34" ht="15.75">
      <c r="E23" s="61">
        <v>3.36</v>
      </c>
      <c r="F23" s="55">
        <v>3.5</v>
      </c>
      <c r="G23" s="62">
        <v>6.5</v>
      </c>
      <c r="I23" s="59">
        <v>4.4</v>
      </c>
      <c r="J23" s="56">
        <v>3.5</v>
      </c>
      <c r="K23" s="63">
        <v>7.5</v>
      </c>
      <c r="M23" s="65">
        <v>1900</v>
      </c>
      <c r="N23" s="50">
        <v>7</v>
      </c>
      <c r="O23" s="66">
        <v>9</v>
      </c>
      <c r="Q23" s="65">
        <v>2100</v>
      </c>
      <c r="R23" s="50">
        <v>7</v>
      </c>
      <c r="S23" s="66">
        <v>9</v>
      </c>
      <c r="U23" s="65">
        <v>5</v>
      </c>
      <c r="V23" s="66">
        <v>3</v>
      </c>
      <c r="X23" s="166">
        <v>4.5</v>
      </c>
      <c r="Y23" s="149">
        <v>6</v>
      </c>
      <c r="Z23" s="167">
        <v>5</v>
      </c>
      <c r="AB23" s="155">
        <v>-49</v>
      </c>
      <c r="AC23" s="135">
        <v>4</v>
      </c>
      <c r="AD23" s="68">
        <v>6</v>
      </c>
      <c r="AF23" s="300">
        <v>5</v>
      </c>
      <c r="AG23" s="136">
        <v>2.5</v>
      </c>
      <c r="AH23" s="157">
        <v>3.5</v>
      </c>
    </row>
    <row r="24" spans="5:34" ht="15.75">
      <c r="E24" s="190">
        <v>3.4</v>
      </c>
      <c r="F24" s="56">
        <v>3</v>
      </c>
      <c r="G24" s="63">
        <v>6</v>
      </c>
      <c r="I24" s="61">
        <v>4.42</v>
      </c>
      <c r="J24" s="55">
        <v>3.5</v>
      </c>
      <c r="K24" s="62">
        <v>7</v>
      </c>
      <c r="M24" s="67">
        <v>1950</v>
      </c>
      <c r="N24" s="49">
        <v>7.25</v>
      </c>
      <c r="O24" s="68">
        <v>9.25</v>
      </c>
      <c r="Q24" s="67">
        <v>2150</v>
      </c>
      <c r="R24" s="49">
        <v>7.25</v>
      </c>
      <c r="S24" s="68">
        <v>9.25</v>
      </c>
      <c r="U24" s="67">
        <v>6</v>
      </c>
      <c r="V24" s="68">
        <v>2</v>
      </c>
      <c r="X24" s="165">
        <v>5</v>
      </c>
      <c r="Y24" s="136">
        <v>5</v>
      </c>
      <c r="Z24" s="157">
        <v>4</v>
      </c>
      <c r="AB24" s="156">
        <v>0</v>
      </c>
      <c r="AC24" s="136">
        <v>4</v>
      </c>
      <c r="AD24" s="157">
        <v>6</v>
      </c>
      <c r="AF24" s="299">
        <v>6</v>
      </c>
      <c r="AG24" s="135">
        <v>2</v>
      </c>
      <c r="AH24" s="68">
        <v>3</v>
      </c>
    </row>
    <row r="25" spans="5:34" ht="15.75">
      <c r="E25" s="61">
        <v>3.45</v>
      </c>
      <c r="F25" s="55">
        <v>2.5</v>
      </c>
      <c r="G25" s="62">
        <v>6</v>
      </c>
      <c r="I25" s="59">
        <v>4.49</v>
      </c>
      <c r="J25" s="56">
        <v>3.5</v>
      </c>
      <c r="K25" s="63">
        <v>6.5</v>
      </c>
      <c r="M25" s="65">
        <v>2000</v>
      </c>
      <c r="N25" s="50">
        <v>7.5</v>
      </c>
      <c r="O25" s="66">
        <v>9.5</v>
      </c>
      <c r="Q25" s="65">
        <v>2200</v>
      </c>
      <c r="R25" s="50">
        <v>7.5</v>
      </c>
      <c r="S25" s="66">
        <v>9.5</v>
      </c>
      <c r="U25" s="65">
        <v>7</v>
      </c>
      <c r="V25" s="66">
        <v>1</v>
      </c>
      <c r="X25" s="166">
        <v>5.5</v>
      </c>
      <c r="Y25" s="149">
        <v>4</v>
      </c>
      <c r="Z25" s="167">
        <v>3</v>
      </c>
      <c r="AB25" s="261">
        <v>50</v>
      </c>
      <c r="AC25" s="262">
        <v>3.5</v>
      </c>
      <c r="AD25" s="263">
        <v>5</v>
      </c>
      <c r="AF25" s="300">
        <v>7</v>
      </c>
      <c r="AG25" s="136">
        <v>1.5</v>
      </c>
      <c r="AH25" s="157">
        <v>2</v>
      </c>
    </row>
    <row r="26" spans="5:34" ht="15.75">
      <c r="E26" s="190">
        <v>3.5</v>
      </c>
      <c r="F26" s="56">
        <v>2</v>
      </c>
      <c r="G26" s="63">
        <v>5.5</v>
      </c>
      <c r="I26" s="61">
        <v>4.5</v>
      </c>
      <c r="J26" s="55">
        <v>3</v>
      </c>
      <c r="K26" s="62">
        <v>6.5</v>
      </c>
      <c r="M26" s="67">
        <v>2050</v>
      </c>
      <c r="N26" s="49">
        <v>7.75</v>
      </c>
      <c r="O26" s="68">
        <v>9.75</v>
      </c>
      <c r="Q26" s="67">
        <v>2250</v>
      </c>
      <c r="R26" s="49">
        <v>7.75</v>
      </c>
      <c r="S26" s="68">
        <v>9.75</v>
      </c>
      <c r="U26" s="67">
        <v>8</v>
      </c>
      <c r="V26" s="68">
        <v>0</v>
      </c>
      <c r="X26" s="165">
        <v>6</v>
      </c>
      <c r="Y26" s="136">
        <v>3</v>
      </c>
      <c r="Z26" s="157">
        <v>2</v>
      </c>
      <c r="AB26" s="156">
        <v>100</v>
      </c>
      <c r="AC26" s="260">
        <v>3</v>
      </c>
      <c r="AD26" s="157">
        <v>4</v>
      </c>
      <c r="AF26" s="299">
        <v>8</v>
      </c>
      <c r="AG26" s="135">
        <v>1</v>
      </c>
      <c r="AH26" s="263">
        <v>1</v>
      </c>
    </row>
    <row r="27" spans="1:34" ht="15.75">
      <c r="A27" s="96"/>
      <c r="B27" s="19"/>
      <c r="E27" s="61">
        <v>3.55</v>
      </c>
      <c r="F27" s="55">
        <v>1.5</v>
      </c>
      <c r="G27" s="62">
        <v>5</v>
      </c>
      <c r="I27" s="59">
        <v>4.56</v>
      </c>
      <c r="J27" s="56">
        <v>3</v>
      </c>
      <c r="K27" s="63">
        <v>6</v>
      </c>
      <c r="M27" s="65">
        <v>2100</v>
      </c>
      <c r="N27" s="50">
        <v>8</v>
      </c>
      <c r="O27" s="66">
        <v>10</v>
      </c>
      <c r="Q27" s="65">
        <v>2300</v>
      </c>
      <c r="R27" s="50">
        <v>8</v>
      </c>
      <c r="S27" s="66">
        <v>10</v>
      </c>
      <c r="U27" s="65">
        <v>11</v>
      </c>
      <c r="V27" s="66">
        <v>0</v>
      </c>
      <c r="X27" s="166">
        <v>7</v>
      </c>
      <c r="Y27" s="149">
        <v>2</v>
      </c>
      <c r="Z27" s="167">
        <v>1</v>
      </c>
      <c r="AB27" s="261">
        <v>150</v>
      </c>
      <c r="AC27" s="149">
        <v>2.75</v>
      </c>
      <c r="AD27" s="167">
        <v>3</v>
      </c>
      <c r="AF27" s="300">
        <v>9</v>
      </c>
      <c r="AG27" s="136">
        <v>0.5</v>
      </c>
      <c r="AH27" s="157">
        <v>0</v>
      </c>
    </row>
    <row r="28" spans="5:34" ht="15.75">
      <c r="E28" s="190">
        <v>4</v>
      </c>
      <c r="F28" s="56">
        <v>1</v>
      </c>
      <c r="G28" s="63">
        <v>4.5</v>
      </c>
      <c r="I28" s="61">
        <v>5</v>
      </c>
      <c r="J28" s="55">
        <v>2.5</v>
      </c>
      <c r="K28" s="62">
        <v>6</v>
      </c>
      <c r="M28" s="67">
        <v>2150</v>
      </c>
      <c r="N28" s="49">
        <v>8.25</v>
      </c>
      <c r="O28" s="68">
        <v>10</v>
      </c>
      <c r="Q28" s="67">
        <v>2350</v>
      </c>
      <c r="R28" s="49">
        <v>8.25</v>
      </c>
      <c r="S28" s="68">
        <v>10</v>
      </c>
      <c r="U28" s="67">
        <v>12</v>
      </c>
      <c r="V28" s="68">
        <v>0</v>
      </c>
      <c r="X28" s="165">
        <v>8</v>
      </c>
      <c r="Y28" s="136">
        <v>1</v>
      </c>
      <c r="Z28" s="157">
        <v>0</v>
      </c>
      <c r="AB28" s="156">
        <v>200</v>
      </c>
      <c r="AC28" s="136">
        <v>2.5</v>
      </c>
      <c r="AD28" s="157">
        <v>2.5</v>
      </c>
      <c r="AF28" s="299">
        <v>10</v>
      </c>
      <c r="AG28" s="135">
        <v>0</v>
      </c>
      <c r="AH28" s="167">
        <v>0</v>
      </c>
    </row>
    <row r="29" spans="5:34" ht="16.5" thickBot="1">
      <c r="E29" s="61">
        <v>4.05</v>
      </c>
      <c r="F29" s="55">
        <v>0.5</v>
      </c>
      <c r="G29" s="62">
        <v>4</v>
      </c>
      <c r="I29" s="59">
        <v>5.03</v>
      </c>
      <c r="J29" s="56">
        <v>2.5</v>
      </c>
      <c r="K29" s="63">
        <v>5.5</v>
      </c>
      <c r="M29" s="65">
        <v>2200</v>
      </c>
      <c r="N29" s="50">
        <v>8.5</v>
      </c>
      <c r="O29" s="66">
        <v>10</v>
      </c>
      <c r="Q29" s="65">
        <v>2400</v>
      </c>
      <c r="R29" s="50">
        <v>8.5</v>
      </c>
      <c r="S29" s="66">
        <v>10</v>
      </c>
      <c r="U29" s="65">
        <v>13</v>
      </c>
      <c r="V29" s="66">
        <v>0</v>
      </c>
      <c r="X29" s="168">
        <v>9</v>
      </c>
      <c r="Y29" s="169">
        <v>0</v>
      </c>
      <c r="Z29" s="170"/>
      <c r="AB29" s="261">
        <v>250</v>
      </c>
      <c r="AC29" s="149">
        <v>2.25</v>
      </c>
      <c r="AD29" s="167">
        <v>2</v>
      </c>
      <c r="AF29" s="300">
        <v>11</v>
      </c>
      <c r="AG29" s="136"/>
      <c r="AH29" s="157"/>
    </row>
    <row r="30" spans="5:34" ht="17.25" thickBot="1" thickTop="1">
      <c r="E30" s="190">
        <v>4.11</v>
      </c>
      <c r="F30" s="56">
        <v>0</v>
      </c>
      <c r="G30" s="63">
        <v>3</v>
      </c>
      <c r="I30" s="61">
        <v>5.05</v>
      </c>
      <c r="J30" s="55">
        <v>2</v>
      </c>
      <c r="K30" s="62">
        <v>5.5</v>
      </c>
      <c r="M30" s="67">
        <v>2250</v>
      </c>
      <c r="N30" s="49">
        <v>8.75</v>
      </c>
      <c r="O30" s="68">
        <v>10</v>
      </c>
      <c r="Q30" s="67">
        <v>2450</v>
      </c>
      <c r="R30" s="49">
        <v>8.75</v>
      </c>
      <c r="S30" s="68">
        <v>10</v>
      </c>
      <c r="U30" s="69">
        <v>14</v>
      </c>
      <c r="V30" s="70">
        <v>0</v>
      </c>
      <c r="AB30" s="156">
        <v>300</v>
      </c>
      <c r="AC30" s="136">
        <v>2</v>
      </c>
      <c r="AD30" s="157">
        <v>1.5</v>
      </c>
      <c r="AF30" s="299">
        <v>12</v>
      </c>
      <c r="AG30" s="135"/>
      <c r="AH30" s="167"/>
    </row>
    <row r="31" spans="5:34" ht="16.5" thickTop="1">
      <c r="E31" s="61">
        <v>4.17</v>
      </c>
      <c r="F31" s="55">
        <v>0</v>
      </c>
      <c r="G31" s="62">
        <v>2</v>
      </c>
      <c r="I31" s="59">
        <v>5.1</v>
      </c>
      <c r="J31" s="56">
        <v>1.5</v>
      </c>
      <c r="K31" s="63">
        <v>5</v>
      </c>
      <c r="M31" s="65">
        <v>2300</v>
      </c>
      <c r="N31" s="50">
        <v>9</v>
      </c>
      <c r="O31" s="66">
        <v>10</v>
      </c>
      <c r="Q31" s="65">
        <v>2500</v>
      </c>
      <c r="R31" s="50">
        <v>9</v>
      </c>
      <c r="S31" s="66">
        <v>10</v>
      </c>
      <c r="AB31" s="261">
        <v>350</v>
      </c>
      <c r="AC31" s="149">
        <v>1.5</v>
      </c>
      <c r="AD31" s="167">
        <v>1</v>
      </c>
      <c r="AF31" s="301"/>
      <c r="AG31" s="136"/>
      <c r="AH31" s="157"/>
    </row>
    <row r="32" spans="5:34" ht="16.5" thickBot="1">
      <c r="E32" s="190">
        <v>4.23</v>
      </c>
      <c r="F32" s="56">
        <v>0</v>
      </c>
      <c r="G32" s="63">
        <v>1.5</v>
      </c>
      <c r="I32" s="61">
        <v>5.15</v>
      </c>
      <c r="J32" s="55">
        <v>1</v>
      </c>
      <c r="K32" s="62">
        <v>5</v>
      </c>
      <c r="M32" s="67">
        <v>2350</v>
      </c>
      <c r="N32" s="49">
        <v>9.25</v>
      </c>
      <c r="O32" s="68">
        <v>10</v>
      </c>
      <c r="Q32" s="67">
        <v>2550</v>
      </c>
      <c r="R32" s="49">
        <v>9.25</v>
      </c>
      <c r="S32" s="68">
        <v>10</v>
      </c>
      <c r="AB32" s="156">
        <v>400</v>
      </c>
      <c r="AC32" s="136">
        <v>1</v>
      </c>
      <c r="AD32" s="157">
        <v>0.5</v>
      </c>
      <c r="AF32" s="302"/>
      <c r="AG32" s="279"/>
      <c r="AH32" s="170"/>
    </row>
    <row r="33" spans="5:30" ht="16.5" thickTop="1">
      <c r="E33" s="61">
        <v>4.3</v>
      </c>
      <c r="F33" s="55">
        <v>0</v>
      </c>
      <c r="G33" s="62">
        <v>1</v>
      </c>
      <c r="I33" s="59">
        <v>5.17</v>
      </c>
      <c r="J33" s="56">
        <v>1</v>
      </c>
      <c r="K33" s="63">
        <v>4.5</v>
      </c>
      <c r="M33" s="65">
        <v>2400</v>
      </c>
      <c r="N33" s="50">
        <v>9.5</v>
      </c>
      <c r="O33" s="66">
        <v>10</v>
      </c>
      <c r="Q33" s="65">
        <v>2600</v>
      </c>
      <c r="R33" s="50">
        <v>9.5</v>
      </c>
      <c r="S33" s="66">
        <v>10</v>
      </c>
      <c r="AB33" s="261">
        <v>450</v>
      </c>
      <c r="AC33" s="149">
        <v>0.5</v>
      </c>
      <c r="AD33" s="167">
        <v>0</v>
      </c>
    </row>
    <row r="34" spans="5:30" ht="16.5" thickBot="1">
      <c r="E34" s="190">
        <v>4.37</v>
      </c>
      <c r="F34" s="56">
        <v>0</v>
      </c>
      <c r="G34" s="63">
        <v>0.5</v>
      </c>
      <c r="I34" s="61">
        <v>5.2</v>
      </c>
      <c r="J34" s="55">
        <v>0.5</v>
      </c>
      <c r="K34" s="62">
        <v>4.5</v>
      </c>
      <c r="M34" s="67">
        <v>2450</v>
      </c>
      <c r="N34" s="49">
        <v>9.75</v>
      </c>
      <c r="O34" s="68">
        <v>10</v>
      </c>
      <c r="Q34" s="67">
        <v>2650</v>
      </c>
      <c r="R34" s="49">
        <v>9.75</v>
      </c>
      <c r="S34" s="68">
        <v>10</v>
      </c>
      <c r="AB34" s="264">
        <v>500</v>
      </c>
      <c r="AC34" s="265">
        <v>0</v>
      </c>
      <c r="AD34" s="266"/>
    </row>
    <row r="35" spans="5:19" ht="17.25" thickBot="1" thickTop="1">
      <c r="E35" s="61">
        <v>4.44</v>
      </c>
      <c r="F35" s="55">
        <v>0</v>
      </c>
      <c r="G35" s="62">
        <v>0</v>
      </c>
      <c r="I35" s="59">
        <v>5.23</v>
      </c>
      <c r="J35" s="56">
        <v>0</v>
      </c>
      <c r="K35" s="63">
        <v>4</v>
      </c>
      <c r="M35" s="151">
        <v>2500</v>
      </c>
      <c r="N35" s="51">
        <v>10</v>
      </c>
      <c r="O35" s="152">
        <v>10</v>
      </c>
      <c r="Q35" s="65">
        <v>2700</v>
      </c>
      <c r="R35" s="50">
        <v>10</v>
      </c>
      <c r="S35" s="66">
        <v>10</v>
      </c>
    </row>
    <row r="36" spans="5:19" ht="16.5" thickTop="1">
      <c r="E36" s="190">
        <v>4.52</v>
      </c>
      <c r="F36" s="56">
        <v>0</v>
      </c>
      <c r="G36" s="63">
        <v>0</v>
      </c>
      <c r="I36" s="61">
        <v>5.29</v>
      </c>
      <c r="J36" s="55"/>
      <c r="K36" s="62">
        <v>3.5</v>
      </c>
      <c r="Q36" s="67">
        <v>2750</v>
      </c>
      <c r="R36" s="49">
        <v>10</v>
      </c>
      <c r="S36" s="68">
        <v>10</v>
      </c>
    </row>
    <row r="37" spans="5:19" ht="16.5" thickBot="1">
      <c r="E37" s="61">
        <v>5</v>
      </c>
      <c r="F37" s="55">
        <v>0</v>
      </c>
      <c r="G37" s="62">
        <v>0</v>
      </c>
      <c r="I37" s="59">
        <v>5.35</v>
      </c>
      <c r="J37" s="56"/>
      <c r="K37" s="63">
        <v>3</v>
      </c>
      <c r="Q37" s="151">
        <v>2800</v>
      </c>
      <c r="R37" s="51">
        <v>10</v>
      </c>
      <c r="S37" s="152">
        <v>10</v>
      </c>
    </row>
    <row r="38" spans="5:11" ht="16.5" thickTop="1">
      <c r="E38" s="190">
        <v>5.38</v>
      </c>
      <c r="F38" s="56"/>
      <c r="G38" s="63"/>
      <c r="I38" s="61">
        <v>5.41</v>
      </c>
      <c r="J38" s="55"/>
      <c r="K38" s="62">
        <v>2.5</v>
      </c>
    </row>
    <row r="39" spans="9:11" ht="15.75">
      <c r="I39" s="59">
        <v>5.47</v>
      </c>
      <c r="J39" s="56"/>
      <c r="K39" s="63">
        <v>2</v>
      </c>
    </row>
    <row r="40" spans="9:11" ht="15.75">
      <c r="I40" s="61">
        <v>5.53</v>
      </c>
      <c r="J40" s="55"/>
      <c r="K40" s="62">
        <v>1.5</v>
      </c>
    </row>
    <row r="41" spans="9:11" ht="15.75">
      <c r="I41" s="59">
        <v>5.59</v>
      </c>
      <c r="J41" s="56"/>
      <c r="K41" s="63">
        <v>1</v>
      </c>
    </row>
    <row r="42" spans="9:11" ht="15.75">
      <c r="I42" s="61">
        <v>6.05</v>
      </c>
      <c r="J42" s="55"/>
      <c r="K42" s="62">
        <v>0.5</v>
      </c>
    </row>
    <row r="43" spans="9:11" ht="16.5" thickBot="1">
      <c r="I43" s="171">
        <v>6.06</v>
      </c>
      <c r="J43" s="172"/>
      <c r="K43" s="173">
        <v>0</v>
      </c>
    </row>
    <row r="44" ht="13.5" thickTop="1"/>
    <row r="150" spans="36:39" ht="12.75">
      <c r="AJ150" s="296"/>
      <c r="AK150" s="296"/>
      <c r="AL150" s="296"/>
      <c r="AM150" s="296"/>
    </row>
    <row r="151" spans="36:39" ht="12.75">
      <c r="AJ151" s="296"/>
      <c r="AK151" s="296"/>
      <c r="AL151" s="296"/>
      <c r="AM151" s="296"/>
    </row>
    <row r="152" spans="36:39" ht="12.75">
      <c r="AJ152" s="296"/>
      <c r="AK152" s="296"/>
      <c r="AL152" s="296"/>
      <c r="AM152" s="296"/>
    </row>
    <row r="153" spans="36:39" ht="12.75">
      <c r="AJ153" s="296"/>
      <c r="AK153" s="296"/>
      <c r="AL153" s="296"/>
      <c r="AM153" s="296"/>
    </row>
    <row r="154" spans="36:39" ht="12.75">
      <c r="AJ154" s="296"/>
      <c r="AK154" s="296"/>
      <c r="AL154" s="296"/>
      <c r="AM154" s="296"/>
    </row>
    <row r="155" spans="36:39" ht="12.75">
      <c r="AJ155" s="296"/>
      <c r="AK155" s="296"/>
      <c r="AL155" s="296"/>
      <c r="AM155" s="296"/>
    </row>
    <row r="156" spans="36:39" ht="12.75">
      <c r="AJ156" s="296"/>
      <c r="AK156" s="296"/>
      <c r="AL156" s="296"/>
      <c r="AM156" s="296"/>
    </row>
    <row r="157" spans="36:39" ht="12.75">
      <c r="AJ157" s="296"/>
      <c r="AK157" s="296"/>
      <c r="AL157" s="296"/>
      <c r="AM157" s="296"/>
    </row>
    <row r="158" spans="36:39" ht="12.75">
      <c r="AJ158" s="296"/>
      <c r="AK158" s="296"/>
      <c r="AL158" s="296"/>
      <c r="AM158" s="296"/>
    </row>
    <row r="159" spans="36:39" ht="12.75">
      <c r="AJ159" s="296"/>
      <c r="AK159" s="296"/>
      <c r="AL159" s="296"/>
      <c r="AM159" s="296"/>
    </row>
    <row r="160" spans="36:39" ht="12.75">
      <c r="AJ160" s="296"/>
      <c r="AK160" s="296"/>
      <c r="AL160" s="296"/>
      <c r="AM160" s="296"/>
    </row>
    <row r="161" spans="36:39" ht="12.75">
      <c r="AJ161" s="296"/>
      <c r="AK161" s="296"/>
      <c r="AL161" s="296"/>
      <c r="AM161" s="296"/>
    </row>
    <row r="162" spans="36:39" ht="12.75">
      <c r="AJ162" s="296"/>
      <c r="AK162" s="296"/>
      <c r="AL162" s="296"/>
      <c r="AM162" s="296"/>
    </row>
    <row r="163" spans="36:39" ht="12.75">
      <c r="AJ163" s="296"/>
      <c r="AK163" s="296"/>
      <c r="AL163" s="296"/>
      <c r="AM163" s="296"/>
    </row>
    <row r="164" spans="36:39" ht="12.75">
      <c r="AJ164" s="296"/>
      <c r="AK164" s="296"/>
      <c r="AL164" s="296"/>
      <c r="AM164" s="296"/>
    </row>
    <row r="165" spans="36:39" ht="12.75">
      <c r="AJ165" s="296"/>
      <c r="AK165" s="296"/>
      <c r="AL165" s="296"/>
      <c r="AM165" s="296"/>
    </row>
    <row r="166" spans="36:39" ht="12.75">
      <c r="AJ166" s="296"/>
      <c r="AK166" s="296"/>
      <c r="AL166" s="296"/>
      <c r="AM166" s="296"/>
    </row>
    <row r="167" spans="36:39" ht="12.75">
      <c r="AJ167" s="296"/>
      <c r="AK167" s="296"/>
      <c r="AL167" s="296"/>
      <c r="AM167" s="296"/>
    </row>
    <row r="168" spans="36:39" ht="12.75">
      <c r="AJ168" s="296"/>
      <c r="AK168" s="296"/>
      <c r="AL168" s="296"/>
      <c r="AM168" s="296"/>
    </row>
    <row r="169" spans="36:39" ht="12.75">
      <c r="AJ169" s="296"/>
      <c r="AK169" s="296"/>
      <c r="AL169" s="296"/>
      <c r="AM169" s="296"/>
    </row>
    <row r="170" spans="36:39" ht="12.75">
      <c r="AJ170" s="296"/>
      <c r="AK170" s="296"/>
      <c r="AL170" s="296"/>
      <c r="AM170" s="296"/>
    </row>
    <row r="171" spans="36:39" ht="12.75">
      <c r="AJ171" s="296"/>
      <c r="AK171" s="296"/>
      <c r="AL171" s="296"/>
      <c r="AM171" s="296"/>
    </row>
    <row r="172" spans="36:39" ht="12.75">
      <c r="AJ172" s="296"/>
      <c r="AK172" s="296"/>
      <c r="AL172" s="296"/>
      <c r="AM172" s="296"/>
    </row>
    <row r="173" spans="36:39" ht="12.75">
      <c r="AJ173" s="296"/>
      <c r="AK173" s="296"/>
      <c r="AL173" s="296"/>
      <c r="AM173" s="296"/>
    </row>
    <row r="174" spans="36:39" ht="12.75">
      <c r="AJ174" s="296"/>
      <c r="AK174" s="296"/>
      <c r="AL174" s="296"/>
      <c r="AM174" s="296"/>
    </row>
    <row r="175" spans="36:39" ht="12.75">
      <c r="AJ175" s="296"/>
      <c r="AK175" s="296"/>
      <c r="AL175" s="296"/>
      <c r="AM175" s="296"/>
    </row>
    <row r="176" spans="36:39" ht="12.75">
      <c r="AJ176" s="296"/>
      <c r="AK176" s="296"/>
      <c r="AL176" s="296"/>
      <c r="AM176" s="296"/>
    </row>
    <row r="177" spans="36:39" ht="12.75">
      <c r="AJ177" s="296"/>
      <c r="AK177" s="296"/>
      <c r="AL177" s="296"/>
      <c r="AM177" s="296"/>
    </row>
    <row r="178" spans="36:39" ht="12.75">
      <c r="AJ178" s="296"/>
      <c r="AK178" s="296"/>
      <c r="AL178" s="296"/>
      <c r="AM178" s="296"/>
    </row>
    <row r="179" spans="36:39" ht="12.75">
      <c r="AJ179" s="296"/>
      <c r="AK179" s="296"/>
      <c r="AL179" s="296"/>
      <c r="AM179" s="296"/>
    </row>
    <row r="180" spans="36:39" ht="12.75">
      <c r="AJ180" s="296"/>
      <c r="AK180" s="296"/>
      <c r="AL180" s="296"/>
      <c r="AM180" s="296"/>
    </row>
    <row r="181" spans="36:39" ht="12.75">
      <c r="AJ181" s="296"/>
      <c r="AK181" s="296"/>
      <c r="AL181" s="296"/>
      <c r="AM181" s="296"/>
    </row>
    <row r="182" spans="36:39" ht="12.75">
      <c r="AJ182" s="296"/>
      <c r="AK182" s="296"/>
      <c r="AL182" s="296"/>
      <c r="AM182" s="296"/>
    </row>
    <row r="183" spans="36:39" ht="12.75">
      <c r="AJ183" s="296"/>
      <c r="AK183" s="296"/>
      <c r="AL183" s="296"/>
      <c r="AM183" s="296"/>
    </row>
    <row r="184" spans="36:39" ht="12.75">
      <c r="AJ184" s="296"/>
      <c r="AK184" s="296"/>
      <c r="AL184" s="296"/>
      <c r="AM184" s="296"/>
    </row>
    <row r="185" spans="36:39" ht="12.75">
      <c r="AJ185" s="296"/>
      <c r="AK185" s="296"/>
      <c r="AL185" s="296"/>
      <c r="AM185" s="296"/>
    </row>
    <row r="186" spans="36:39" ht="12.75">
      <c r="AJ186" s="296"/>
      <c r="AK186" s="296"/>
      <c r="AL186" s="296"/>
      <c r="AM186" s="296"/>
    </row>
    <row r="187" spans="36:39" ht="12.75">
      <c r="AJ187" s="296"/>
      <c r="AK187" s="296"/>
      <c r="AL187" s="296"/>
      <c r="AM187" s="296"/>
    </row>
    <row r="188" spans="36:39" ht="12.75">
      <c r="AJ188" s="296"/>
      <c r="AK188" s="296"/>
      <c r="AL188" s="296"/>
      <c r="AM188" s="296"/>
    </row>
    <row r="189" spans="36:39" ht="12.75">
      <c r="AJ189" s="296"/>
      <c r="AK189" s="296"/>
      <c r="AL189" s="296"/>
      <c r="AM189" s="296"/>
    </row>
    <row r="190" spans="36:39" ht="12.75">
      <c r="AJ190" s="296"/>
      <c r="AK190" s="296"/>
      <c r="AL190" s="296"/>
      <c r="AM190" s="296"/>
    </row>
    <row r="191" spans="36:39" ht="12.75">
      <c r="AJ191" s="296"/>
      <c r="AK191" s="296"/>
      <c r="AL191" s="296"/>
      <c r="AM191" s="296"/>
    </row>
    <row r="192" spans="36:39" ht="12.75">
      <c r="AJ192" s="296"/>
      <c r="AK192" s="296"/>
      <c r="AL192" s="296"/>
      <c r="AM192" s="296"/>
    </row>
    <row r="193" spans="36:39" ht="12.75">
      <c r="AJ193" s="296"/>
      <c r="AK193" s="296"/>
      <c r="AL193" s="296"/>
      <c r="AM193" s="296"/>
    </row>
    <row r="194" spans="36:39" ht="12.75">
      <c r="AJ194" s="296"/>
      <c r="AK194" s="296"/>
      <c r="AL194" s="296"/>
      <c r="AM194" s="296"/>
    </row>
    <row r="195" spans="36:39" ht="12.75">
      <c r="AJ195" s="296"/>
      <c r="AK195" s="296"/>
      <c r="AL195" s="296"/>
      <c r="AM195" s="296"/>
    </row>
    <row r="196" spans="36:39" ht="12.75">
      <c r="AJ196" s="296"/>
      <c r="AK196" s="296"/>
      <c r="AL196" s="296"/>
      <c r="AM196" s="296"/>
    </row>
    <row r="197" spans="36:39" ht="12.75">
      <c r="AJ197" s="296"/>
      <c r="AK197" s="296"/>
      <c r="AL197" s="296"/>
      <c r="AM197" s="296"/>
    </row>
    <row r="198" spans="36:39" ht="12.75">
      <c r="AJ198" s="296"/>
      <c r="AK198" s="296"/>
      <c r="AL198" s="296"/>
      <c r="AM198" s="296"/>
    </row>
    <row r="199" spans="36:39" ht="12.75">
      <c r="AJ199" s="296"/>
      <c r="AK199" s="296"/>
      <c r="AL199" s="296"/>
      <c r="AM199" s="296"/>
    </row>
    <row r="200" spans="36:39" ht="12.75">
      <c r="AJ200" s="296"/>
      <c r="AK200" s="296"/>
      <c r="AL200" s="296"/>
      <c r="AM200" s="296"/>
    </row>
    <row r="201" spans="36:39" ht="12.75">
      <c r="AJ201" s="296"/>
      <c r="AK201" s="296"/>
      <c r="AL201" s="296"/>
      <c r="AM201" s="296"/>
    </row>
    <row r="202" spans="36:39" ht="12.75">
      <c r="AJ202" s="296"/>
      <c r="AK202" s="296"/>
      <c r="AL202" s="296"/>
      <c r="AM202" s="296"/>
    </row>
    <row r="203" spans="36:39" ht="12.75">
      <c r="AJ203" s="296"/>
      <c r="AK203" s="296"/>
      <c r="AL203" s="296"/>
      <c r="AM203" s="296"/>
    </row>
    <row r="204" spans="36:39" ht="12.75">
      <c r="AJ204" s="296"/>
      <c r="AK204" s="296"/>
      <c r="AL204" s="296"/>
      <c r="AM204" s="296"/>
    </row>
    <row r="205" spans="36:39" ht="12.75">
      <c r="AJ205" s="296"/>
      <c r="AK205" s="296"/>
      <c r="AL205" s="296"/>
      <c r="AM205" s="296"/>
    </row>
    <row r="206" spans="36:39" ht="12.75">
      <c r="AJ206" s="296"/>
      <c r="AK206" s="296"/>
      <c r="AL206" s="296"/>
      <c r="AM206" s="296"/>
    </row>
    <row r="207" spans="36:39" ht="12.75">
      <c r="AJ207" s="296"/>
      <c r="AK207" s="296"/>
      <c r="AL207" s="296"/>
      <c r="AM207" s="296"/>
    </row>
    <row r="208" spans="36:39" ht="12.75">
      <c r="AJ208" s="296"/>
      <c r="AK208" s="296"/>
      <c r="AL208" s="296"/>
      <c r="AM208" s="296"/>
    </row>
    <row r="209" spans="36:39" ht="12.75">
      <c r="AJ209" s="296"/>
      <c r="AK209" s="296"/>
      <c r="AL209" s="296"/>
      <c r="AM209" s="296"/>
    </row>
    <row r="210" spans="36:39" ht="12.75">
      <c r="AJ210" s="296"/>
      <c r="AK210" s="296"/>
      <c r="AL210" s="296"/>
      <c r="AM210" s="296"/>
    </row>
    <row r="211" spans="36:39" ht="12.75">
      <c r="AJ211" s="296"/>
      <c r="AK211" s="296"/>
      <c r="AL211" s="296"/>
      <c r="AM211" s="296"/>
    </row>
    <row r="212" spans="36:39" ht="12.75">
      <c r="AJ212" s="296"/>
      <c r="AK212" s="296"/>
      <c r="AL212" s="296"/>
      <c r="AM212" s="296"/>
    </row>
    <row r="213" spans="36:39" ht="12.75">
      <c r="AJ213" s="296"/>
      <c r="AK213" s="296"/>
      <c r="AL213" s="296"/>
      <c r="AM213" s="296"/>
    </row>
    <row r="214" spans="36:39" ht="12.75">
      <c r="AJ214" s="296"/>
      <c r="AK214" s="296"/>
      <c r="AL214" s="296"/>
      <c r="AM214" s="296"/>
    </row>
    <row r="215" spans="36:39" ht="12.75">
      <c r="AJ215" s="296"/>
      <c r="AK215" s="296"/>
      <c r="AL215" s="296"/>
      <c r="AM215" s="296"/>
    </row>
    <row r="216" spans="36:39" ht="12.75">
      <c r="AJ216" s="296"/>
      <c r="AK216" s="296"/>
      <c r="AL216" s="296"/>
      <c r="AM216" s="296"/>
    </row>
    <row r="217" spans="36:39" ht="12.75">
      <c r="AJ217" s="296"/>
      <c r="AK217" s="296"/>
      <c r="AL217" s="296"/>
      <c r="AM217" s="296"/>
    </row>
    <row r="218" spans="36:39" ht="12.75">
      <c r="AJ218" s="296"/>
      <c r="AK218" s="296"/>
      <c r="AL218" s="296"/>
      <c r="AM218" s="296"/>
    </row>
    <row r="219" spans="36:39" ht="12.75">
      <c r="AJ219" s="296"/>
      <c r="AK219" s="296"/>
      <c r="AL219" s="296"/>
      <c r="AM219" s="296"/>
    </row>
    <row r="220" spans="36:39" ht="12.75">
      <c r="AJ220" s="296"/>
      <c r="AK220" s="296"/>
      <c r="AL220" s="296"/>
      <c r="AM220" s="296"/>
    </row>
    <row r="221" spans="36:39" ht="12.75">
      <c r="AJ221" s="296"/>
      <c r="AK221" s="296"/>
      <c r="AL221" s="296"/>
      <c r="AM221" s="296"/>
    </row>
    <row r="222" spans="36:39" ht="12.75">
      <c r="AJ222" s="296"/>
      <c r="AK222" s="296"/>
      <c r="AL222" s="296"/>
      <c r="AM222" s="296"/>
    </row>
    <row r="223" spans="36:39" ht="12.75">
      <c r="AJ223" s="296"/>
      <c r="AK223" s="296"/>
      <c r="AL223" s="296"/>
      <c r="AM223" s="296"/>
    </row>
    <row r="224" spans="36:39" ht="12.75">
      <c r="AJ224" s="296"/>
      <c r="AK224" s="296"/>
      <c r="AL224" s="296"/>
      <c r="AM224" s="296"/>
    </row>
    <row r="225" spans="36:39" ht="12.75">
      <c r="AJ225" s="296"/>
      <c r="AK225" s="296"/>
      <c r="AL225" s="296"/>
      <c r="AM225" s="296"/>
    </row>
    <row r="226" spans="36:39" ht="12.75">
      <c r="AJ226" s="296"/>
      <c r="AK226" s="296"/>
      <c r="AL226" s="296"/>
      <c r="AM226" s="296"/>
    </row>
    <row r="227" spans="36:39" ht="12.75">
      <c r="AJ227" s="296"/>
      <c r="AK227" s="296"/>
      <c r="AL227" s="296"/>
      <c r="AM227" s="296"/>
    </row>
    <row r="228" spans="36:39" ht="12.75">
      <c r="AJ228" s="296"/>
      <c r="AK228" s="296"/>
      <c r="AL228" s="296"/>
      <c r="AM228" s="296"/>
    </row>
    <row r="229" spans="36:39" ht="12.75">
      <c r="AJ229" s="296"/>
      <c r="AK229" s="296"/>
      <c r="AL229" s="296"/>
      <c r="AM229" s="296"/>
    </row>
    <row r="230" spans="36:39" ht="12.75">
      <c r="AJ230" s="296"/>
      <c r="AK230" s="296"/>
      <c r="AL230" s="296"/>
      <c r="AM230" s="296"/>
    </row>
    <row r="231" spans="36:39" ht="12.75">
      <c r="AJ231" s="296"/>
      <c r="AK231" s="296"/>
      <c r="AL231" s="296"/>
      <c r="AM231" s="296"/>
    </row>
    <row r="232" spans="36:39" ht="12.75">
      <c r="AJ232" s="296"/>
      <c r="AK232" s="296"/>
      <c r="AL232" s="296"/>
      <c r="AM232" s="296"/>
    </row>
    <row r="233" spans="36:39" ht="12.75">
      <c r="AJ233" s="296"/>
      <c r="AK233" s="296"/>
      <c r="AL233" s="296"/>
      <c r="AM233" s="296"/>
    </row>
    <row r="234" spans="36:39" ht="12.75">
      <c r="AJ234" s="296"/>
      <c r="AK234" s="296"/>
      <c r="AL234" s="296"/>
      <c r="AM234" s="296"/>
    </row>
    <row r="235" spans="36:39" ht="12.75">
      <c r="AJ235" s="296"/>
      <c r="AK235" s="296"/>
      <c r="AL235" s="296"/>
      <c r="AM235" s="296"/>
    </row>
    <row r="236" spans="36:39" ht="12.75">
      <c r="AJ236" s="296"/>
      <c r="AK236" s="296"/>
      <c r="AL236" s="296"/>
      <c r="AM236" s="296"/>
    </row>
    <row r="237" spans="36:39" ht="12.75">
      <c r="AJ237" s="296"/>
      <c r="AK237" s="296"/>
      <c r="AL237" s="296"/>
      <c r="AM237" s="296"/>
    </row>
    <row r="238" spans="36:39" ht="12.75">
      <c r="AJ238" s="296"/>
      <c r="AK238" s="296"/>
      <c r="AL238" s="296"/>
      <c r="AM238" s="296"/>
    </row>
    <row r="239" spans="36:39" ht="12.75">
      <c r="AJ239" s="296"/>
      <c r="AK239" s="296"/>
      <c r="AL239" s="296"/>
      <c r="AM239" s="296"/>
    </row>
    <row r="240" spans="36:39" ht="12.75">
      <c r="AJ240" s="296"/>
      <c r="AK240" s="296"/>
      <c r="AL240" s="296"/>
      <c r="AM240" s="296"/>
    </row>
    <row r="241" spans="36:39" ht="12.75">
      <c r="AJ241" s="296"/>
      <c r="AK241" s="296"/>
      <c r="AL241" s="296"/>
      <c r="AM241" s="296"/>
    </row>
    <row r="242" spans="36:39" ht="12.75">
      <c r="AJ242" s="296"/>
      <c r="AK242" s="296"/>
      <c r="AL242" s="296"/>
      <c r="AM242" s="296"/>
    </row>
    <row r="243" spans="36:39" ht="12.75">
      <c r="AJ243" s="296"/>
      <c r="AK243" s="296"/>
      <c r="AL243" s="296"/>
      <c r="AM243" s="296"/>
    </row>
    <row r="244" spans="36:39" ht="12.75">
      <c r="AJ244" s="296"/>
      <c r="AK244" s="296"/>
      <c r="AL244" s="296"/>
      <c r="AM244" s="296"/>
    </row>
    <row r="245" spans="36:39" ht="12.75">
      <c r="AJ245" s="296"/>
      <c r="AK245" s="296"/>
      <c r="AL245" s="296"/>
      <c r="AM245" s="296"/>
    </row>
    <row r="246" spans="36:39" ht="12.75">
      <c r="AJ246" s="296"/>
      <c r="AK246" s="296"/>
      <c r="AL246" s="296"/>
      <c r="AM246" s="296"/>
    </row>
    <row r="247" spans="36:39" ht="12.75">
      <c r="AJ247" s="296"/>
      <c r="AK247" s="296"/>
      <c r="AL247" s="296"/>
      <c r="AM247" s="296"/>
    </row>
    <row r="248" spans="36:39" ht="12.75">
      <c r="AJ248" s="296"/>
      <c r="AK248" s="296"/>
      <c r="AL248" s="296"/>
      <c r="AM248" s="296"/>
    </row>
    <row r="249" spans="36:39" ht="12.75">
      <c r="AJ249" s="296"/>
      <c r="AK249" s="296"/>
      <c r="AL249" s="296"/>
      <c r="AM249" s="296"/>
    </row>
    <row r="250" spans="36:39" ht="12.75">
      <c r="AJ250" s="296"/>
      <c r="AK250" s="296"/>
      <c r="AL250" s="296"/>
      <c r="AM250" s="296"/>
    </row>
    <row r="251" spans="36:39" ht="12.75">
      <c r="AJ251" s="296"/>
      <c r="AK251" s="296"/>
      <c r="AL251" s="296"/>
      <c r="AM251" s="296"/>
    </row>
    <row r="252" spans="36:39" ht="12.75">
      <c r="AJ252" s="296"/>
      <c r="AK252" s="296"/>
      <c r="AL252" s="296"/>
      <c r="AM252" s="296"/>
    </row>
    <row r="253" spans="36:39" ht="12.75">
      <c r="AJ253" s="296"/>
      <c r="AK253" s="296"/>
      <c r="AL253" s="296"/>
      <c r="AM253" s="296"/>
    </row>
    <row r="254" spans="36:39" ht="12.75">
      <c r="AJ254" s="296"/>
      <c r="AK254" s="296"/>
      <c r="AL254" s="296"/>
      <c r="AM254" s="296"/>
    </row>
    <row r="255" spans="36:39" ht="12.75">
      <c r="AJ255" s="296"/>
      <c r="AK255" s="296"/>
      <c r="AL255" s="296"/>
      <c r="AM255" s="296"/>
    </row>
    <row r="256" spans="36:39" ht="12.75">
      <c r="AJ256" s="296"/>
      <c r="AK256" s="296"/>
      <c r="AL256" s="296"/>
      <c r="AM256" s="296"/>
    </row>
    <row r="257" spans="36:39" ht="12.75">
      <c r="AJ257" s="296"/>
      <c r="AK257" s="296"/>
      <c r="AL257" s="296"/>
      <c r="AM257" s="296"/>
    </row>
    <row r="258" spans="36:39" ht="12.75">
      <c r="AJ258" s="296"/>
      <c r="AK258" s="296"/>
      <c r="AL258" s="296"/>
      <c r="AM258" s="296"/>
    </row>
    <row r="259" spans="36:39" ht="12.75">
      <c r="AJ259" s="296"/>
      <c r="AK259" s="296"/>
      <c r="AL259" s="296"/>
      <c r="AM259" s="296"/>
    </row>
    <row r="260" spans="36:39" ht="12.75">
      <c r="AJ260" s="296"/>
      <c r="AK260" s="296"/>
      <c r="AL260" s="296"/>
      <c r="AM260" s="296"/>
    </row>
    <row r="261" spans="36:39" ht="12.75">
      <c r="AJ261" s="296"/>
      <c r="AK261" s="296"/>
      <c r="AL261" s="296"/>
      <c r="AM261" s="296"/>
    </row>
    <row r="262" spans="36:39" ht="12.75">
      <c r="AJ262" s="296"/>
      <c r="AK262" s="296"/>
      <c r="AL262" s="296"/>
      <c r="AM262" s="296"/>
    </row>
    <row r="263" spans="36:39" ht="12.75">
      <c r="AJ263" s="296"/>
      <c r="AK263" s="296"/>
      <c r="AL263" s="296"/>
      <c r="AM263" s="296"/>
    </row>
    <row r="264" spans="36:39" ht="12.75">
      <c r="AJ264" s="296"/>
      <c r="AK264" s="296"/>
      <c r="AL264" s="296"/>
      <c r="AM264" s="296"/>
    </row>
    <row r="265" spans="36:39" ht="12.75">
      <c r="AJ265" s="296"/>
      <c r="AK265" s="296"/>
      <c r="AL265" s="296"/>
      <c r="AM265" s="296"/>
    </row>
    <row r="266" spans="36:39" ht="12.75">
      <c r="AJ266" s="296"/>
      <c r="AK266" s="296"/>
      <c r="AL266" s="296"/>
      <c r="AM266" s="296"/>
    </row>
  </sheetData>
  <sheetProtection password="CF09" sheet="1"/>
  <mergeCells count="10">
    <mergeCell ref="AB2:AD2"/>
    <mergeCell ref="AF2:AH2"/>
    <mergeCell ref="A12:B12"/>
    <mergeCell ref="X2:Z2"/>
    <mergeCell ref="M2:O2"/>
    <mergeCell ref="Q2:S2"/>
    <mergeCell ref="A2:B2"/>
    <mergeCell ref="E2:G2"/>
    <mergeCell ref="I2:K2"/>
    <mergeCell ref="U2:V2"/>
  </mergeCells>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Q7" sqref="Q7"/>
    </sheetView>
  </sheetViews>
  <sheetFormatPr defaultColWidth="12" defaultRowHeight="12.75"/>
  <sheetData/>
  <sheetProtection sheet="1" objects="1"/>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sheetPr>
    <tabColor rgb="FFFFFF00"/>
  </sheetPr>
  <dimension ref="B26:F102"/>
  <sheetViews>
    <sheetView showGridLines="0" zoomScalePageLayoutView="0" workbookViewId="0" topLeftCell="A1">
      <selection activeCell="M10" sqref="M10"/>
    </sheetView>
  </sheetViews>
  <sheetFormatPr defaultColWidth="12" defaultRowHeight="12.75"/>
  <cols>
    <col min="2" max="2" width="18.83203125" style="0" customWidth="1"/>
    <col min="3" max="3" width="40.83203125" style="307" customWidth="1"/>
    <col min="4" max="4" width="1.83203125" style="0" customWidth="1"/>
    <col min="5" max="5" width="21.66015625" style="0" customWidth="1"/>
    <col min="6" max="6" width="40.83203125" style="0" customWidth="1"/>
  </cols>
  <sheetData>
    <row r="25" ht="12" customHeight="1" thickBot="1"/>
    <row r="26" spans="2:3" ht="18.75" thickBot="1">
      <c r="B26" s="359" t="s">
        <v>11</v>
      </c>
      <c r="C26" s="360" t="s">
        <v>96</v>
      </c>
    </row>
    <row r="27" spans="2:3" ht="18.75" thickBot="1">
      <c r="B27" s="361" t="s">
        <v>97</v>
      </c>
      <c r="C27" s="358">
        <v>10</v>
      </c>
    </row>
    <row r="28" spans="2:3" ht="18.75" thickBot="1">
      <c r="B28" s="361" t="s">
        <v>98</v>
      </c>
      <c r="C28" s="358">
        <v>9</v>
      </c>
    </row>
    <row r="29" spans="2:3" ht="18.75" thickBot="1">
      <c r="B29" s="361" t="s">
        <v>99</v>
      </c>
      <c r="C29" s="358">
        <v>8</v>
      </c>
    </row>
    <row r="30" spans="2:3" ht="18.75" thickBot="1">
      <c r="B30" s="361" t="s">
        <v>100</v>
      </c>
      <c r="C30" s="358">
        <v>7</v>
      </c>
    </row>
    <row r="31" spans="2:3" ht="18.75" thickBot="1">
      <c r="B31" s="361" t="s">
        <v>101</v>
      </c>
      <c r="C31" s="358">
        <v>6</v>
      </c>
    </row>
    <row r="32" spans="2:3" ht="18.75" thickBot="1">
      <c r="B32" s="361" t="s">
        <v>102</v>
      </c>
      <c r="C32" s="358">
        <v>5</v>
      </c>
    </row>
    <row r="33" spans="2:3" ht="18.75" thickBot="1">
      <c r="B33" s="361" t="s">
        <v>103</v>
      </c>
      <c r="C33" s="358">
        <v>4</v>
      </c>
    </row>
    <row r="34" spans="2:3" ht="18.75" thickBot="1">
      <c r="B34" s="361" t="s">
        <v>104</v>
      </c>
      <c r="C34" s="358">
        <v>3</v>
      </c>
    </row>
    <row r="35" spans="2:3" ht="18.75" thickBot="1">
      <c r="B35" s="361" t="s">
        <v>105</v>
      </c>
      <c r="C35" s="358">
        <v>2</v>
      </c>
    </row>
    <row r="36" spans="2:3" ht="18.75" thickBot="1">
      <c r="B36" s="361" t="s">
        <v>106</v>
      </c>
      <c r="C36" s="358">
        <v>1</v>
      </c>
    </row>
    <row r="37" spans="2:3" ht="18.75" thickBot="1">
      <c r="B37" s="361" t="s">
        <v>107</v>
      </c>
      <c r="C37" s="358">
        <v>0</v>
      </c>
    </row>
    <row r="49" ht="13.5" thickBot="1"/>
    <row r="50" spans="2:3" ht="18.75" thickBot="1">
      <c r="B50" s="359" t="s">
        <v>11</v>
      </c>
      <c r="C50" s="360" t="s">
        <v>96</v>
      </c>
    </row>
    <row r="51" spans="2:3" ht="18.75" thickBot="1">
      <c r="B51" s="361" t="s">
        <v>108</v>
      </c>
      <c r="C51" s="358">
        <v>10</v>
      </c>
    </row>
    <row r="52" spans="2:3" ht="18.75" thickBot="1">
      <c r="B52" s="361" t="s">
        <v>109</v>
      </c>
      <c r="C52" s="358">
        <v>9</v>
      </c>
    </row>
    <row r="53" spans="2:3" ht="18.75" thickBot="1">
      <c r="B53" s="361" t="s">
        <v>110</v>
      </c>
      <c r="C53" s="358">
        <v>8</v>
      </c>
    </row>
    <row r="54" spans="2:3" ht="18.75" thickBot="1">
      <c r="B54" s="361" t="s">
        <v>111</v>
      </c>
      <c r="C54" s="358">
        <v>7</v>
      </c>
    </row>
    <row r="55" spans="2:3" ht="18.75" thickBot="1">
      <c r="B55" s="361" t="s">
        <v>98</v>
      </c>
      <c r="C55" s="358">
        <v>6</v>
      </c>
    </row>
    <row r="56" spans="2:3" ht="18.75" thickBot="1">
      <c r="B56" s="361" t="s">
        <v>99</v>
      </c>
      <c r="C56" s="358">
        <v>5</v>
      </c>
    </row>
    <row r="57" spans="2:3" ht="18.75" thickBot="1">
      <c r="B57" s="361" t="s">
        <v>112</v>
      </c>
      <c r="C57" s="358">
        <v>4</v>
      </c>
    </row>
    <row r="58" spans="2:3" ht="18.75" thickBot="1">
      <c r="B58" s="361" t="s">
        <v>113</v>
      </c>
      <c r="C58" s="358">
        <v>3</v>
      </c>
    </row>
    <row r="59" spans="2:3" ht="18.75" thickBot="1">
      <c r="B59" s="361" t="s">
        <v>104</v>
      </c>
      <c r="C59" s="358">
        <v>2</v>
      </c>
    </row>
    <row r="60" spans="2:3" ht="18.75" thickBot="1">
      <c r="B60" s="361" t="s">
        <v>105</v>
      </c>
      <c r="C60" s="358">
        <v>1</v>
      </c>
    </row>
    <row r="61" spans="2:3" ht="18.75" thickBot="1">
      <c r="B61" s="361" t="s">
        <v>114</v>
      </c>
      <c r="C61" s="358">
        <v>0</v>
      </c>
    </row>
    <row r="78" ht="13.5" thickBot="1"/>
    <row r="79" spans="2:6" ht="15.75" thickBot="1">
      <c r="B79" s="378" t="s">
        <v>83</v>
      </c>
      <c r="C79" s="378"/>
      <c r="D79" s="312"/>
      <c r="E79" s="379" t="s">
        <v>115</v>
      </c>
      <c r="F79" s="379"/>
    </row>
    <row r="80" spans="2:6" ht="30.75" customHeight="1">
      <c r="B80" s="313" t="s">
        <v>116</v>
      </c>
      <c r="C80" s="314" t="s">
        <v>117</v>
      </c>
      <c r="D80" s="315"/>
      <c r="E80" s="316" t="s">
        <v>116</v>
      </c>
      <c r="F80" s="314" t="s">
        <v>118</v>
      </c>
    </row>
    <row r="81" spans="2:6" ht="15">
      <c r="B81" s="317">
        <v>4</v>
      </c>
      <c r="C81" s="318">
        <v>0</v>
      </c>
      <c r="D81" s="315"/>
      <c r="E81" s="319">
        <v>4</v>
      </c>
      <c r="F81" s="318" t="s">
        <v>119</v>
      </c>
    </row>
    <row r="82" spans="2:6" ht="15">
      <c r="B82" s="313">
        <v>3.5</v>
      </c>
      <c r="C82" s="314" t="s">
        <v>120</v>
      </c>
      <c r="D82" s="315"/>
      <c r="E82" s="316">
        <v>3.5</v>
      </c>
      <c r="F82" s="314" t="s">
        <v>121</v>
      </c>
    </row>
    <row r="83" spans="2:6" ht="15">
      <c r="B83" s="317">
        <v>3</v>
      </c>
      <c r="C83" s="318" t="s">
        <v>122</v>
      </c>
      <c r="D83" s="315"/>
      <c r="E83" s="319">
        <v>3</v>
      </c>
      <c r="F83" s="318" t="s">
        <v>123</v>
      </c>
    </row>
    <row r="84" spans="2:6" ht="15">
      <c r="B84" s="313">
        <v>2.75</v>
      </c>
      <c r="C84" s="314" t="s">
        <v>124</v>
      </c>
      <c r="D84" s="315"/>
      <c r="E84" s="316" t="s">
        <v>125</v>
      </c>
      <c r="F84" s="314" t="s">
        <v>126</v>
      </c>
    </row>
    <row r="85" spans="2:6" ht="15">
      <c r="B85" s="317">
        <v>2.5</v>
      </c>
      <c r="C85" s="318" t="s">
        <v>127</v>
      </c>
      <c r="D85" s="315"/>
      <c r="E85" s="319">
        <v>2</v>
      </c>
      <c r="F85" s="318" t="s">
        <v>128</v>
      </c>
    </row>
    <row r="86" spans="2:6" ht="15">
      <c r="B86" s="313">
        <v>2.25</v>
      </c>
      <c r="C86" s="314" t="s">
        <v>129</v>
      </c>
      <c r="D86" s="315"/>
      <c r="E86" s="316" t="s">
        <v>130</v>
      </c>
      <c r="F86" s="314" t="s">
        <v>131</v>
      </c>
    </row>
    <row r="87" spans="2:6" ht="15">
      <c r="B87" s="317">
        <v>2</v>
      </c>
      <c r="C87" s="318" t="s">
        <v>132</v>
      </c>
      <c r="D87" s="315"/>
      <c r="E87" s="319">
        <v>1</v>
      </c>
      <c r="F87" s="318" t="s">
        <v>133</v>
      </c>
    </row>
    <row r="88" spans="2:6" ht="15">
      <c r="B88" s="313">
        <v>1.5</v>
      </c>
      <c r="C88" s="314" t="s">
        <v>134</v>
      </c>
      <c r="D88" s="315"/>
      <c r="E88" s="316" t="s">
        <v>135</v>
      </c>
      <c r="F88" s="314" t="s">
        <v>136</v>
      </c>
    </row>
    <row r="89" spans="2:6" ht="15">
      <c r="B89" s="317">
        <v>1</v>
      </c>
      <c r="C89" s="318" t="s">
        <v>137</v>
      </c>
      <c r="D89" s="315"/>
      <c r="E89" s="319">
        <v>0</v>
      </c>
      <c r="F89" s="318" t="s">
        <v>138</v>
      </c>
    </row>
    <row r="90" spans="2:6" ht="15">
      <c r="B90" s="313">
        <v>0.5</v>
      </c>
      <c r="C90" s="314" t="s">
        <v>139</v>
      </c>
      <c r="D90" s="315"/>
      <c r="E90" s="316"/>
      <c r="F90" s="314"/>
    </row>
    <row r="91" spans="2:6" ht="15.75" thickBot="1">
      <c r="B91" s="320">
        <v>0</v>
      </c>
      <c r="C91" s="321" t="s">
        <v>140</v>
      </c>
      <c r="D91" s="322"/>
      <c r="E91" s="323"/>
      <c r="F91" s="321"/>
    </row>
    <row r="96" ht="13.5" thickBot="1"/>
    <row r="97" spans="2:6" ht="19.5" customHeight="1" thickBot="1">
      <c r="B97" s="380" t="s">
        <v>141</v>
      </c>
      <c r="C97" s="381"/>
      <c r="D97" s="381"/>
      <c r="E97" s="381"/>
      <c r="F97" s="381"/>
    </row>
    <row r="98" spans="2:6" ht="19.5" customHeight="1">
      <c r="B98" s="324" t="s">
        <v>142</v>
      </c>
      <c r="C98" s="382" t="s">
        <v>143</v>
      </c>
      <c r="D98" s="375"/>
      <c r="E98" s="375"/>
      <c r="F98" s="375"/>
    </row>
    <row r="99" spans="2:6" ht="19.5" customHeight="1">
      <c r="B99" s="325" t="s">
        <v>144</v>
      </c>
      <c r="C99" s="374" t="s">
        <v>145</v>
      </c>
      <c r="D99" s="375"/>
      <c r="E99" s="375"/>
      <c r="F99" s="375"/>
    </row>
    <row r="100" spans="2:6" ht="19.5" customHeight="1">
      <c r="B100" s="324" t="s">
        <v>146</v>
      </c>
      <c r="C100" s="382" t="s">
        <v>147</v>
      </c>
      <c r="D100" s="375"/>
      <c r="E100" s="375"/>
      <c r="F100" s="375"/>
    </row>
    <row r="101" spans="2:6" ht="19.5" customHeight="1">
      <c r="B101" s="325" t="s">
        <v>148</v>
      </c>
      <c r="C101" s="374" t="s">
        <v>149</v>
      </c>
      <c r="D101" s="375"/>
      <c r="E101" s="375"/>
      <c r="F101" s="375"/>
    </row>
    <row r="102" spans="2:6" ht="19.5" customHeight="1" thickBot="1">
      <c r="B102" s="356" t="s">
        <v>150</v>
      </c>
      <c r="C102" s="376" t="s">
        <v>151</v>
      </c>
      <c r="D102" s="377"/>
      <c r="E102" s="377"/>
      <c r="F102" s="377"/>
    </row>
  </sheetData>
  <sheetProtection sheet="1" objects="1"/>
  <mergeCells count="8">
    <mergeCell ref="C101:F101"/>
    <mergeCell ref="C102:F102"/>
    <mergeCell ref="B79:C79"/>
    <mergeCell ref="E79:F79"/>
    <mergeCell ref="B97:F97"/>
    <mergeCell ref="C98:F98"/>
    <mergeCell ref="C99:F99"/>
    <mergeCell ref="C100:F100"/>
  </mergeCells>
  <printOptions/>
  <pageMargins left="0" right="0" top="0" bottom="0"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rgb="FFFFFF00"/>
  </sheetPr>
  <dimension ref="B28:F108"/>
  <sheetViews>
    <sheetView showGridLines="0" zoomScalePageLayoutView="0" workbookViewId="0" topLeftCell="A67">
      <selection activeCell="H32" sqref="H32"/>
    </sheetView>
  </sheetViews>
  <sheetFormatPr defaultColWidth="12" defaultRowHeight="12.75"/>
  <cols>
    <col min="2" max="2" width="23.16015625" style="0" customWidth="1"/>
    <col min="3" max="3" width="40.83203125" style="0" customWidth="1"/>
    <col min="4" max="4" width="1.83203125" style="0" customWidth="1"/>
    <col min="5" max="5" width="19.5" style="0" customWidth="1"/>
    <col min="6" max="6" width="40.83203125" style="0" customWidth="1"/>
  </cols>
  <sheetData>
    <row r="27" ht="13.5" thickBot="1"/>
    <row r="28" spans="2:3" ht="18.75" thickBot="1">
      <c r="B28" s="308" t="s">
        <v>11</v>
      </c>
      <c r="C28" s="309" t="s">
        <v>96</v>
      </c>
    </row>
    <row r="29" spans="2:3" ht="18.75" thickBot="1">
      <c r="B29" s="357" t="s">
        <v>152</v>
      </c>
      <c r="C29" s="311">
        <v>10</v>
      </c>
    </row>
    <row r="30" spans="2:3" ht="18.75" thickBot="1">
      <c r="B30" s="357" t="s">
        <v>111</v>
      </c>
      <c r="C30" s="311">
        <v>9</v>
      </c>
    </row>
    <row r="31" spans="2:3" ht="18.75" thickBot="1">
      <c r="B31" s="357" t="s">
        <v>98</v>
      </c>
      <c r="C31" s="311">
        <v>8</v>
      </c>
    </row>
    <row r="32" spans="2:3" ht="18.75" thickBot="1">
      <c r="B32" s="357" t="s">
        <v>99</v>
      </c>
      <c r="C32" s="311">
        <v>7</v>
      </c>
    </row>
    <row r="33" spans="2:3" ht="18.75" thickBot="1">
      <c r="B33" s="357" t="s">
        <v>100</v>
      </c>
      <c r="C33" s="311">
        <v>6</v>
      </c>
    </row>
    <row r="34" spans="2:3" ht="18.75" thickBot="1">
      <c r="B34" s="357" t="s">
        <v>101</v>
      </c>
      <c r="C34" s="311">
        <v>5</v>
      </c>
    </row>
    <row r="35" spans="2:3" ht="18.75" thickBot="1">
      <c r="B35" s="357" t="s">
        <v>102</v>
      </c>
      <c r="C35" s="311">
        <v>4</v>
      </c>
    </row>
    <row r="36" spans="2:3" ht="18.75" thickBot="1">
      <c r="B36" s="357" t="s">
        <v>103</v>
      </c>
      <c r="C36" s="311">
        <v>3</v>
      </c>
    </row>
    <row r="37" spans="2:3" ht="18.75" thickBot="1">
      <c r="B37" s="357" t="s">
        <v>104</v>
      </c>
      <c r="C37" s="311">
        <v>2</v>
      </c>
    </row>
    <row r="38" spans="2:3" ht="18.75" thickBot="1">
      <c r="B38" s="357" t="s">
        <v>105</v>
      </c>
      <c r="C38" s="311">
        <v>1</v>
      </c>
    </row>
    <row r="39" spans="2:3" ht="18.75" thickBot="1">
      <c r="B39" s="357" t="s">
        <v>114</v>
      </c>
      <c r="C39" s="311">
        <v>0</v>
      </c>
    </row>
    <row r="51" ht="13.5" thickBot="1"/>
    <row r="52" spans="2:3" ht="18.75" thickBot="1">
      <c r="B52" s="308" t="s">
        <v>11</v>
      </c>
      <c r="C52" s="309" t="s">
        <v>96</v>
      </c>
    </row>
    <row r="53" spans="2:3" ht="18.75" thickBot="1">
      <c r="B53" s="310" t="s">
        <v>108</v>
      </c>
      <c r="C53" s="311">
        <v>10</v>
      </c>
    </row>
    <row r="54" spans="2:3" ht="18.75" thickBot="1">
      <c r="B54" s="310" t="s">
        <v>109</v>
      </c>
      <c r="C54" s="311">
        <v>9</v>
      </c>
    </row>
    <row r="55" spans="2:3" ht="18.75" thickBot="1">
      <c r="B55" s="310" t="s">
        <v>110</v>
      </c>
      <c r="C55" s="311">
        <v>8</v>
      </c>
    </row>
    <row r="56" spans="2:3" ht="18.75" thickBot="1">
      <c r="B56" s="310" t="s">
        <v>111</v>
      </c>
      <c r="C56" s="311">
        <v>7</v>
      </c>
    </row>
    <row r="57" spans="2:3" ht="18.75" thickBot="1">
      <c r="B57" s="310" t="s">
        <v>98</v>
      </c>
      <c r="C57" s="311">
        <v>6</v>
      </c>
    </row>
    <row r="58" spans="2:3" ht="18.75" thickBot="1">
      <c r="B58" s="310" t="s">
        <v>99</v>
      </c>
      <c r="C58" s="311">
        <v>5</v>
      </c>
    </row>
    <row r="59" spans="2:3" ht="18.75" thickBot="1">
      <c r="B59" s="310" t="s">
        <v>112</v>
      </c>
      <c r="C59" s="311">
        <v>4</v>
      </c>
    </row>
    <row r="60" spans="2:3" ht="18.75" thickBot="1">
      <c r="B60" s="310" t="s">
        <v>113</v>
      </c>
      <c r="C60" s="311">
        <v>3</v>
      </c>
    </row>
    <row r="61" spans="2:3" ht="18.75" thickBot="1">
      <c r="B61" s="310" t="s">
        <v>104</v>
      </c>
      <c r="C61" s="311">
        <v>2</v>
      </c>
    </row>
    <row r="62" spans="2:3" ht="18.75" thickBot="1">
      <c r="B62" s="310" t="s">
        <v>105</v>
      </c>
      <c r="C62" s="311">
        <v>1</v>
      </c>
    </row>
    <row r="63" spans="2:3" ht="18.75" thickBot="1">
      <c r="B63" s="310" t="s">
        <v>114</v>
      </c>
      <c r="C63" s="311">
        <v>0</v>
      </c>
    </row>
    <row r="85" ht="13.5" thickBot="1"/>
    <row r="86" spans="2:6" ht="15.75" thickBot="1">
      <c r="B86" s="378" t="s">
        <v>83</v>
      </c>
      <c r="C86" s="378"/>
      <c r="D86" s="312"/>
      <c r="E86" s="379" t="s">
        <v>153</v>
      </c>
      <c r="F86" s="379"/>
    </row>
    <row r="87" spans="2:6" ht="30">
      <c r="B87" s="313" t="s">
        <v>116</v>
      </c>
      <c r="C87" s="314" t="s">
        <v>117</v>
      </c>
      <c r="D87" s="315"/>
      <c r="E87" s="316" t="s">
        <v>116</v>
      </c>
      <c r="F87" s="314" t="s">
        <v>118</v>
      </c>
    </row>
    <row r="88" spans="2:6" ht="15">
      <c r="B88" s="317">
        <v>6</v>
      </c>
      <c r="C88" s="318">
        <v>0</v>
      </c>
      <c r="D88" s="315"/>
      <c r="E88" s="319">
        <v>6</v>
      </c>
      <c r="F88" s="318" t="s">
        <v>154</v>
      </c>
    </row>
    <row r="89" spans="2:6" ht="15">
      <c r="B89" s="313">
        <v>5</v>
      </c>
      <c r="C89" s="314" t="s">
        <v>120</v>
      </c>
      <c r="D89" s="315"/>
      <c r="E89" s="316">
        <v>5</v>
      </c>
      <c r="F89" s="314" t="s">
        <v>155</v>
      </c>
    </row>
    <row r="90" spans="2:6" ht="15">
      <c r="B90" s="317">
        <v>4</v>
      </c>
      <c r="C90" s="318" t="s">
        <v>122</v>
      </c>
      <c r="D90" s="315"/>
      <c r="E90" s="319">
        <v>4.5</v>
      </c>
      <c r="F90" s="318" t="s">
        <v>121</v>
      </c>
    </row>
    <row r="91" spans="2:6" ht="15">
      <c r="B91" s="313">
        <v>3</v>
      </c>
      <c r="C91" s="314" t="s">
        <v>124</v>
      </c>
      <c r="D91" s="315"/>
      <c r="E91" s="316">
        <v>4</v>
      </c>
      <c r="F91" s="314" t="s">
        <v>123</v>
      </c>
    </row>
    <row r="92" spans="2:6" ht="15">
      <c r="B92" s="317">
        <v>2.5</v>
      </c>
      <c r="C92" s="318" t="s">
        <v>127</v>
      </c>
      <c r="D92" s="315"/>
      <c r="E92" s="319" t="s">
        <v>156</v>
      </c>
      <c r="F92" s="318" t="s">
        <v>126</v>
      </c>
    </row>
    <row r="93" spans="2:6" ht="15">
      <c r="B93" s="313">
        <v>2</v>
      </c>
      <c r="C93" s="314" t="s">
        <v>129</v>
      </c>
      <c r="D93" s="315"/>
      <c r="E93" s="316">
        <v>3</v>
      </c>
      <c r="F93" s="314" t="s">
        <v>128</v>
      </c>
    </row>
    <row r="94" spans="2:6" ht="15">
      <c r="B94" s="317">
        <v>2</v>
      </c>
      <c r="C94" s="318" t="s">
        <v>132</v>
      </c>
      <c r="D94" s="315"/>
      <c r="E94" s="319">
        <v>2</v>
      </c>
      <c r="F94" s="318" t="s">
        <v>131</v>
      </c>
    </row>
    <row r="95" spans="2:6" ht="15">
      <c r="B95" s="313">
        <v>1.5</v>
      </c>
      <c r="C95" s="314" t="s">
        <v>134</v>
      </c>
      <c r="D95" s="315"/>
      <c r="E95" s="316">
        <v>1</v>
      </c>
      <c r="F95" s="314" t="s">
        <v>133</v>
      </c>
    </row>
    <row r="96" spans="2:6" ht="15">
      <c r="B96" s="317">
        <v>1</v>
      </c>
      <c r="C96" s="318" t="s">
        <v>137</v>
      </c>
      <c r="D96" s="315"/>
      <c r="E96" s="319">
        <v>0</v>
      </c>
      <c r="F96" s="318" t="s">
        <v>157</v>
      </c>
    </row>
    <row r="97" spans="2:6" ht="15">
      <c r="B97" s="313">
        <v>0.5</v>
      </c>
      <c r="C97" s="314" t="s">
        <v>139</v>
      </c>
      <c r="D97" s="315"/>
      <c r="E97" s="316"/>
      <c r="F97" s="314"/>
    </row>
    <row r="98" spans="2:6" ht="15.75" thickBot="1">
      <c r="B98" s="320">
        <v>0</v>
      </c>
      <c r="C98" s="321" t="s">
        <v>140</v>
      </c>
      <c r="D98" s="322"/>
      <c r="E98" s="323"/>
      <c r="F98" s="321"/>
    </row>
    <row r="102" ht="13.5" thickBot="1"/>
    <row r="103" spans="2:6" ht="19.5" customHeight="1" thickBot="1">
      <c r="B103" s="380" t="s">
        <v>158</v>
      </c>
      <c r="C103" s="381"/>
      <c r="D103" s="381"/>
      <c r="E103" s="381"/>
      <c r="F103" s="381"/>
    </row>
    <row r="104" spans="2:6" ht="19.5" customHeight="1">
      <c r="B104" s="324" t="s">
        <v>159</v>
      </c>
      <c r="C104" s="382" t="s">
        <v>143</v>
      </c>
      <c r="D104" s="375"/>
      <c r="E104" s="375"/>
      <c r="F104" s="375"/>
    </row>
    <row r="105" spans="2:6" ht="19.5" customHeight="1">
      <c r="B105" s="325" t="s">
        <v>146</v>
      </c>
      <c r="C105" s="374" t="s">
        <v>145</v>
      </c>
      <c r="D105" s="375"/>
      <c r="E105" s="375"/>
      <c r="F105" s="375"/>
    </row>
    <row r="106" spans="2:6" ht="19.5" customHeight="1">
      <c r="B106" s="324" t="s">
        <v>160</v>
      </c>
      <c r="C106" s="382" t="s">
        <v>147</v>
      </c>
      <c r="D106" s="375"/>
      <c r="E106" s="375"/>
      <c r="F106" s="375"/>
    </row>
    <row r="107" spans="2:6" ht="19.5" customHeight="1">
      <c r="B107" s="325" t="s">
        <v>161</v>
      </c>
      <c r="C107" s="374" t="s">
        <v>149</v>
      </c>
      <c r="D107" s="375"/>
      <c r="E107" s="375"/>
      <c r="F107" s="375"/>
    </row>
    <row r="108" spans="2:6" ht="19.5" customHeight="1" thickBot="1">
      <c r="B108" s="356" t="s">
        <v>150</v>
      </c>
      <c r="C108" s="376" t="s">
        <v>151</v>
      </c>
      <c r="D108" s="377"/>
      <c r="E108" s="377"/>
      <c r="F108" s="377"/>
    </row>
  </sheetData>
  <sheetProtection sheet="1" objects="1"/>
  <mergeCells count="8">
    <mergeCell ref="C107:F107"/>
    <mergeCell ref="C108:F108"/>
    <mergeCell ref="B86:C86"/>
    <mergeCell ref="E86:F86"/>
    <mergeCell ref="B103:F103"/>
    <mergeCell ref="C104:F104"/>
    <mergeCell ref="C105:F105"/>
    <mergeCell ref="C106:F106"/>
  </mergeCells>
  <printOptions horizontalCentered="1"/>
  <pageMargins left="0" right="0" top="0" bottom="0" header="0.31496062992125984" footer="0.31496062992125984"/>
  <pageSetup orientation="landscape" paperSize="9" r:id="rId2"/>
  <drawing r:id="rId1"/>
</worksheet>
</file>

<file path=xl/worksheets/sheet6.xml><?xml version="1.0" encoding="utf-8"?>
<worksheet xmlns="http://schemas.openxmlformats.org/spreadsheetml/2006/main" xmlns:r="http://schemas.openxmlformats.org/officeDocument/2006/relationships">
  <sheetPr codeName="Feuil1">
    <tabColor rgb="FF92D050"/>
  </sheetPr>
  <dimension ref="A1:Q37"/>
  <sheetViews>
    <sheetView showGridLines="0" zoomScalePageLayoutView="0" workbookViewId="0" topLeftCell="A1">
      <pane xSplit="13" ySplit="7" topLeftCell="N11" activePane="bottomRight" state="frozen"/>
      <selection pane="topLeft" activeCell="A1" sqref="A1"/>
      <selection pane="topRight" activeCell="J1" sqref="J1"/>
      <selection pane="bottomLeft" activeCell="A12" sqref="A12"/>
      <selection pane="bottomRight" activeCell="K3" sqref="K3"/>
    </sheetView>
  </sheetViews>
  <sheetFormatPr defaultColWidth="12" defaultRowHeight="12.75"/>
  <cols>
    <col min="1" max="1" width="10.83203125" style="2" customWidth="1"/>
    <col min="2" max="2" width="15.83203125" style="2" customWidth="1"/>
    <col min="3" max="5" width="15.83203125" style="2" hidden="1" customWidth="1"/>
    <col min="6" max="6" width="15.83203125" style="2" customWidth="1"/>
    <col min="7" max="7" width="18.83203125" style="2" customWidth="1"/>
    <col min="8" max="8" width="8.83203125" style="2" customWidth="1"/>
    <col min="9" max="9" width="18.83203125" style="2" customWidth="1"/>
    <col min="10" max="10" width="14.83203125" style="2" customWidth="1"/>
    <col min="11" max="16384" width="12" style="2" customWidth="1"/>
  </cols>
  <sheetData>
    <row r="1" spans="9:11" s="32" customFormat="1" ht="24" customHeight="1" thickBot="1" thickTop="1">
      <c r="I1" s="385" t="s">
        <v>41</v>
      </c>
      <c r="J1" s="385"/>
      <c r="K1" s="142"/>
    </row>
    <row r="2" spans="6:9" s="32" customFormat="1" ht="15" customHeight="1" thickBot="1" thickTop="1">
      <c r="F2" s="119"/>
      <c r="H2" s="119"/>
      <c r="I2" s="33"/>
    </row>
    <row r="3" spans="1:13" s="32" customFormat="1" ht="31.5" customHeight="1" thickBot="1" thickTop="1">
      <c r="A3" s="34"/>
      <c r="B3" s="393" t="s">
        <v>2</v>
      </c>
      <c r="C3" s="393"/>
      <c r="D3" s="393"/>
      <c r="E3" s="393"/>
      <c r="F3" s="393"/>
      <c r="G3" s="143"/>
      <c r="H3" s="35" t="s">
        <v>1</v>
      </c>
      <c r="I3" s="385" t="s">
        <v>24</v>
      </c>
      <c r="J3" s="385"/>
      <c r="K3" s="144"/>
      <c r="L3" s="35" t="s">
        <v>1</v>
      </c>
      <c r="M3" s="36">
        <f>A37*G3</f>
        <v>0</v>
      </c>
    </row>
    <row r="4" spans="2:13" s="34" customFormat="1" ht="4.5" customHeight="1" thickBot="1" thickTop="1">
      <c r="B4" s="37"/>
      <c r="C4" s="37"/>
      <c r="D4" s="37"/>
      <c r="E4" s="37"/>
      <c r="F4" s="37"/>
      <c r="G4" s="37"/>
      <c r="H4" s="37"/>
      <c r="I4" s="38"/>
      <c r="J4" s="38"/>
      <c r="K4" s="38"/>
      <c r="L4" s="38"/>
      <c r="M4" s="39"/>
    </row>
    <row r="5" spans="1:17" s="32" customFormat="1" ht="18.75" customHeight="1" thickTop="1">
      <c r="A5" s="40"/>
      <c r="B5" s="395" t="s">
        <v>0</v>
      </c>
      <c r="C5" s="396"/>
      <c r="D5" s="396"/>
      <c r="E5" s="396"/>
      <c r="F5" s="396"/>
      <c r="G5" s="137">
        <f>K3+M3</f>
        <v>0</v>
      </c>
      <c r="H5" s="138" t="s">
        <v>1</v>
      </c>
      <c r="I5" s="41"/>
      <c r="J5" s="42"/>
      <c r="M5" s="32" t="s">
        <v>22</v>
      </c>
      <c r="Q5" s="43"/>
    </row>
    <row r="6" spans="1:17" s="32" customFormat="1" ht="18.75" customHeight="1">
      <c r="A6" s="40"/>
      <c r="B6" s="397" t="s">
        <v>12</v>
      </c>
      <c r="C6" s="398"/>
      <c r="D6" s="398"/>
      <c r="E6" s="398"/>
      <c r="F6" s="398"/>
      <c r="G6" s="47" t="str">
        <f>IF(ISERROR(AVERAGE(I11:I35))," ",AVERAGE(I11:I35))</f>
        <v> </v>
      </c>
      <c r="H6" s="139" t="s">
        <v>67</v>
      </c>
      <c r="I6" s="41"/>
      <c r="J6" s="42"/>
      <c r="K6" s="34"/>
      <c r="L6" s="34"/>
      <c r="Q6" s="43"/>
    </row>
    <row r="7" spans="1:17" s="32" customFormat="1" ht="18.75" customHeight="1" thickBot="1">
      <c r="A7" s="40"/>
      <c r="B7" s="383" t="s">
        <v>9</v>
      </c>
      <c r="C7" s="384"/>
      <c r="D7" s="384"/>
      <c r="E7" s="384"/>
      <c r="F7" s="384"/>
      <c r="G7" s="140" t="str">
        <f>IF(B12=0," ",F37)</f>
        <v> </v>
      </c>
      <c r="H7" s="141"/>
      <c r="I7" s="41"/>
      <c r="J7" s="42"/>
      <c r="K7" s="34"/>
      <c r="L7" s="34"/>
      <c r="Q7" s="43"/>
    </row>
    <row r="8" spans="1:17" ht="23.25" customHeight="1" thickTop="1">
      <c r="A8" s="46"/>
      <c r="B8" s="4"/>
      <c r="C8" s="11"/>
      <c r="D8" s="11"/>
      <c r="E8" s="11"/>
      <c r="F8" s="6"/>
      <c r="G8" s="7"/>
      <c r="H8" s="7"/>
      <c r="I8" s="5"/>
      <c r="K8" s="1"/>
      <c r="L8" s="1"/>
      <c r="N8" s="3"/>
      <c r="O8" s="3"/>
      <c r="P8" s="3"/>
      <c r="Q8" s="3"/>
    </row>
    <row r="9" spans="1:15" ht="19.5" customHeight="1">
      <c r="A9" s="46"/>
      <c r="B9" s="388"/>
      <c r="C9" s="11" t="s">
        <v>5</v>
      </c>
      <c r="D9" s="11" t="s">
        <v>6</v>
      </c>
      <c r="E9" s="11" t="s">
        <v>10</v>
      </c>
      <c r="F9" s="394" t="s">
        <v>3</v>
      </c>
      <c r="G9" s="388" t="s">
        <v>7</v>
      </c>
      <c r="H9" s="7"/>
      <c r="I9" s="386" t="str">
        <f>H6</f>
        <v>sur 10</v>
      </c>
      <c r="N9" s="3"/>
      <c r="O9" s="3"/>
    </row>
    <row r="10" spans="1:17" ht="19.5" customHeight="1">
      <c r="A10" s="46"/>
      <c r="B10" s="389"/>
      <c r="F10" s="394"/>
      <c r="G10" s="388"/>
      <c r="H10" s="5"/>
      <c r="I10" s="387"/>
      <c r="N10" s="8"/>
      <c r="O10" s="9"/>
      <c r="P10" s="9"/>
      <c r="Q10" s="9"/>
    </row>
    <row r="11" spans="1:17" ht="18.75">
      <c r="A11" s="10" t="str">
        <f>IF(B11=0," ",A10+1)</f>
        <v> </v>
      </c>
      <c r="B11" s="20"/>
      <c r="C11" s="15" t="str">
        <f aca="true" t="shared" si="0" ref="C11:C21">IF(B11=0," ",PRODUCT((INT($B11)*60)+(($B11-(INT($B11)))*100)))</f>
        <v> </v>
      </c>
      <c r="D11" s="16" t="str">
        <f>IF(B11=0," ",C11)</f>
        <v> </v>
      </c>
      <c r="E11" s="22" t="e">
        <f>D37</f>
        <v>#DIV/0!</v>
      </c>
      <c r="F11" s="13" t="str">
        <f aca="true" t="shared" si="1" ref="F11:F21">IF(B11=0," ",INT(D11/60)+MOD((D11/100),0.6))</f>
        <v> </v>
      </c>
      <c r="G11" s="45" t="str">
        <f>IF(ISERROR(D11-E11)," ",D11-E11)</f>
        <v> </v>
      </c>
      <c r="H11" s="23"/>
      <c r="I11" s="44" t="str">
        <f aca="true" t="shared" si="2" ref="I11:I35">IF(ISERROR(VLOOKUP(G11,Régularité_en_course,VLOOKUP($K$1,Niveau,2)))," ",VLOOKUP(G11,Régularité_en_course,VLOOKUP($K$1,Niveau,2)))</f>
        <v> </v>
      </c>
      <c r="J11" s="14"/>
      <c r="N11" s="3"/>
      <c r="O11" s="3"/>
      <c r="P11" s="3"/>
      <c r="Q11" s="3"/>
    </row>
    <row r="12" spans="1:17" ht="18.75">
      <c r="A12" s="10" t="str">
        <f aca="true" t="shared" si="3" ref="A12:A35">IF(B12=0," ",A11+1)</f>
        <v> </v>
      </c>
      <c r="B12" s="21"/>
      <c r="C12" s="11" t="str">
        <f t="shared" si="0"/>
        <v> </v>
      </c>
      <c r="D12" s="12" t="str">
        <f aca="true" t="shared" si="4" ref="D12:D21">IF(B12=0," ",ABS(C12-C11))</f>
        <v> </v>
      </c>
      <c r="E12" s="22" t="e">
        <f>D37</f>
        <v>#DIV/0!</v>
      </c>
      <c r="F12" s="13" t="str">
        <f t="shared" si="1"/>
        <v> </v>
      </c>
      <c r="G12" s="45" t="str">
        <f aca="true" t="shared" si="5" ref="G12:G35">IF(ISERROR(D12-E12)," ",D12-E12)</f>
        <v> </v>
      </c>
      <c r="H12" s="23"/>
      <c r="I12" s="44" t="str">
        <f t="shared" si="2"/>
        <v> </v>
      </c>
      <c r="N12" s="3"/>
      <c r="O12" s="3"/>
      <c r="P12" s="18" t="s">
        <v>4</v>
      </c>
      <c r="Q12" s="3"/>
    </row>
    <row r="13" spans="1:17" ht="18.75">
      <c r="A13" s="10" t="str">
        <f t="shared" si="3"/>
        <v> </v>
      </c>
      <c r="B13" s="20"/>
      <c r="C13" s="15" t="str">
        <f t="shared" si="0"/>
        <v> </v>
      </c>
      <c r="D13" s="16" t="str">
        <f t="shared" si="4"/>
        <v> </v>
      </c>
      <c r="E13" s="22" t="e">
        <f>D37</f>
        <v>#DIV/0!</v>
      </c>
      <c r="F13" s="13" t="str">
        <f t="shared" si="1"/>
        <v> </v>
      </c>
      <c r="G13" s="45" t="str">
        <f t="shared" si="5"/>
        <v> </v>
      </c>
      <c r="H13" s="23"/>
      <c r="I13" s="44" t="str">
        <f t="shared" si="2"/>
        <v> </v>
      </c>
      <c r="N13" s="3"/>
      <c r="O13" s="3"/>
      <c r="P13" s="3"/>
      <c r="Q13" s="3"/>
    </row>
    <row r="14" spans="1:16" ht="18.75">
      <c r="A14" s="10" t="str">
        <f t="shared" si="3"/>
        <v> </v>
      </c>
      <c r="B14" s="21"/>
      <c r="C14" s="11" t="str">
        <f t="shared" si="0"/>
        <v> </v>
      </c>
      <c r="D14" s="12" t="str">
        <f t="shared" si="4"/>
        <v> </v>
      </c>
      <c r="E14" s="22" t="e">
        <f>D37</f>
        <v>#DIV/0!</v>
      </c>
      <c r="F14" s="13" t="str">
        <f t="shared" si="1"/>
        <v> </v>
      </c>
      <c r="G14" s="45" t="str">
        <f t="shared" si="5"/>
        <v> </v>
      </c>
      <c r="H14" s="23"/>
      <c r="I14" s="44" t="str">
        <f t="shared" si="2"/>
        <v> </v>
      </c>
      <c r="N14" s="3"/>
      <c r="O14" s="3"/>
      <c r="P14" s="3"/>
    </row>
    <row r="15" spans="1:9" ht="18.75">
      <c r="A15" s="10" t="str">
        <f t="shared" si="3"/>
        <v> </v>
      </c>
      <c r="B15" s="20"/>
      <c r="C15" s="15" t="str">
        <f t="shared" si="0"/>
        <v> </v>
      </c>
      <c r="D15" s="16" t="str">
        <f t="shared" si="4"/>
        <v> </v>
      </c>
      <c r="E15" s="22" t="e">
        <f>D37</f>
        <v>#DIV/0!</v>
      </c>
      <c r="F15" s="13" t="str">
        <f t="shared" si="1"/>
        <v> </v>
      </c>
      <c r="G15" s="45" t="str">
        <f t="shared" si="5"/>
        <v> </v>
      </c>
      <c r="H15" s="23"/>
      <c r="I15" s="44" t="str">
        <f t="shared" si="2"/>
        <v> </v>
      </c>
    </row>
    <row r="16" spans="1:16" ht="18.75">
      <c r="A16" s="10" t="str">
        <f t="shared" si="3"/>
        <v> </v>
      </c>
      <c r="B16" s="21"/>
      <c r="C16" s="11" t="str">
        <f t="shared" si="0"/>
        <v> </v>
      </c>
      <c r="D16" s="12" t="str">
        <f t="shared" si="4"/>
        <v> </v>
      </c>
      <c r="E16" s="22" t="e">
        <f>D37</f>
        <v>#DIV/0!</v>
      </c>
      <c r="F16" s="13" t="str">
        <f t="shared" si="1"/>
        <v> </v>
      </c>
      <c r="G16" s="45" t="str">
        <f t="shared" si="5"/>
        <v> </v>
      </c>
      <c r="H16" s="23"/>
      <c r="I16" s="44" t="str">
        <f t="shared" si="2"/>
        <v> </v>
      </c>
      <c r="N16" s="3"/>
      <c r="O16" s="3"/>
      <c r="P16" s="3"/>
    </row>
    <row r="17" spans="1:9" ht="18.75">
      <c r="A17" s="10" t="str">
        <f t="shared" si="3"/>
        <v> </v>
      </c>
      <c r="B17" s="20"/>
      <c r="C17" s="15" t="str">
        <f t="shared" si="0"/>
        <v> </v>
      </c>
      <c r="D17" s="16" t="str">
        <f t="shared" si="4"/>
        <v> </v>
      </c>
      <c r="E17" s="22" t="e">
        <f>D37</f>
        <v>#DIV/0!</v>
      </c>
      <c r="F17" s="13" t="str">
        <f t="shared" si="1"/>
        <v> </v>
      </c>
      <c r="G17" s="45" t="str">
        <f t="shared" si="5"/>
        <v> </v>
      </c>
      <c r="H17" s="23"/>
      <c r="I17" s="44" t="str">
        <f t="shared" si="2"/>
        <v> </v>
      </c>
    </row>
    <row r="18" spans="1:16" ht="18.75">
      <c r="A18" s="10" t="str">
        <f t="shared" si="3"/>
        <v> </v>
      </c>
      <c r="B18" s="21"/>
      <c r="C18" s="11" t="str">
        <f t="shared" si="0"/>
        <v> </v>
      </c>
      <c r="D18" s="12" t="str">
        <f t="shared" si="4"/>
        <v> </v>
      </c>
      <c r="E18" s="22" t="e">
        <f>D37</f>
        <v>#DIV/0!</v>
      </c>
      <c r="F18" s="13" t="str">
        <f t="shared" si="1"/>
        <v> </v>
      </c>
      <c r="G18" s="45" t="str">
        <f t="shared" si="5"/>
        <v> </v>
      </c>
      <c r="H18" s="23"/>
      <c r="I18" s="44" t="str">
        <f t="shared" si="2"/>
        <v> </v>
      </c>
      <c r="N18" s="3"/>
      <c r="O18" s="3"/>
      <c r="P18" s="3"/>
    </row>
    <row r="19" spans="1:9" ht="18.75">
      <c r="A19" s="10" t="str">
        <f t="shared" si="3"/>
        <v> </v>
      </c>
      <c r="B19" s="20"/>
      <c r="C19" s="15" t="str">
        <f t="shared" si="0"/>
        <v> </v>
      </c>
      <c r="D19" s="16" t="str">
        <f t="shared" si="4"/>
        <v> </v>
      </c>
      <c r="E19" s="22" t="e">
        <f>D37</f>
        <v>#DIV/0!</v>
      </c>
      <c r="F19" s="13" t="str">
        <f t="shared" si="1"/>
        <v> </v>
      </c>
      <c r="G19" s="45" t="str">
        <f t="shared" si="5"/>
        <v> </v>
      </c>
      <c r="H19" s="23"/>
      <c r="I19" s="44" t="str">
        <f t="shared" si="2"/>
        <v> </v>
      </c>
    </row>
    <row r="20" spans="1:16" ht="18.75">
      <c r="A20" s="10" t="str">
        <f t="shared" si="3"/>
        <v> </v>
      </c>
      <c r="B20" s="21"/>
      <c r="C20" s="11" t="str">
        <f t="shared" si="0"/>
        <v> </v>
      </c>
      <c r="D20" s="12" t="str">
        <f t="shared" si="4"/>
        <v> </v>
      </c>
      <c r="E20" s="22" t="e">
        <f>D37</f>
        <v>#DIV/0!</v>
      </c>
      <c r="F20" s="13" t="str">
        <f t="shared" si="1"/>
        <v> </v>
      </c>
      <c r="G20" s="45" t="str">
        <f t="shared" si="5"/>
        <v> </v>
      </c>
      <c r="H20" s="23"/>
      <c r="I20" s="44" t="str">
        <f t="shared" si="2"/>
        <v> </v>
      </c>
      <c r="N20" s="3"/>
      <c r="O20" s="3"/>
      <c r="P20" s="3"/>
    </row>
    <row r="21" spans="1:9" ht="18.75">
      <c r="A21" s="10" t="str">
        <f t="shared" si="3"/>
        <v> </v>
      </c>
      <c r="B21" s="20"/>
      <c r="C21" s="15" t="str">
        <f t="shared" si="0"/>
        <v> </v>
      </c>
      <c r="D21" s="16" t="str">
        <f t="shared" si="4"/>
        <v> </v>
      </c>
      <c r="E21" s="22" t="e">
        <f>D37</f>
        <v>#DIV/0!</v>
      </c>
      <c r="F21" s="13" t="str">
        <f t="shared" si="1"/>
        <v> </v>
      </c>
      <c r="G21" s="45" t="str">
        <f t="shared" si="5"/>
        <v> </v>
      </c>
      <c r="H21" s="23"/>
      <c r="I21" s="44" t="str">
        <f t="shared" si="2"/>
        <v> </v>
      </c>
    </row>
    <row r="22" spans="1:16" ht="18.75">
      <c r="A22" s="10" t="str">
        <f t="shared" si="3"/>
        <v> </v>
      </c>
      <c r="B22" s="21"/>
      <c r="C22" s="15" t="str">
        <f aca="true" t="shared" si="6" ref="C22:C35">IF(B22=0," ",PRODUCT((INT($B22)*60)+(($B22-(INT($B22)))*100)))</f>
        <v> </v>
      </c>
      <c r="D22" s="16" t="str">
        <f aca="true" t="shared" si="7" ref="D22:D35">IF(B22=0," ",ABS(C22-C21))</f>
        <v> </v>
      </c>
      <c r="E22" s="22" t="e">
        <f>D37</f>
        <v>#DIV/0!</v>
      </c>
      <c r="F22" s="13" t="str">
        <f aca="true" t="shared" si="8" ref="F22:F35">IF(B22=0," ",INT(D22/60)+MOD((D22/100),0.6))</f>
        <v> </v>
      </c>
      <c r="G22" s="45" t="str">
        <f t="shared" si="5"/>
        <v> </v>
      </c>
      <c r="H22" s="23"/>
      <c r="I22" s="44" t="str">
        <f t="shared" si="2"/>
        <v> </v>
      </c>
      <c r="N22" s="3"/>
      <c r="O22" s="3"/>
      <c r="P22" s="3"/>
    </row>
    <row r="23" spans="1:9" ht="18.75">
      <c r="A23" s="10" t="str">
        <f t="shared" si="3"/>
        <v> </v>
      </c>
      <c r="B23" s="20"/>
      <c r="C23" s="15" t="str">
        <f t="shared" si="6"/>
        <v> </v>
      </c>
      <c r="D23" s="16" t="str">
        <f t="shared" si="7"/>
        <v> </v>
      </c>
      <c r="E23" s="22" t="e">
        <f>D37</f>
        <v>#DIV/0!</v>
      </c>
      <c r="F23" s="13" t="str">
        <f t="shared" si="8"/>
        <v> </v>
      </c>
      <c r="G23" s="45" t="str">
        <f t="shared" si="5"/>
        <v> </v>
      </c>
      <c r="H23" s="23"/>
      <c r="I23" s="44" t="str">
        <f t="shared" si="2"/>
        <v> </v>
      </c>
    </row>
    <row r="24" spans="1:9" ht="18.75">
      <c r="A24" s="10" t="str">
        <f t="shared" si="3"/>
        <v> </v>
      </c>
      <c r="B24" s="21"/>
      <c r="C24" s="15" t="str">
        <f t="shared" si="6"/>
        <v> </v>
      </c>
      <c r="D24" s="16" t="str">
        <f t="shared" si="7"/>
        <v> </v>
      </c>
      <c r="E24" s="22" t="e">
        <f>D37</f>
        <v>#DIV/0!</v>
      </c>
      <c r="F24" s="13" t="str">
        <f t="shared" si="8"/>
        <v> </v>
      </c>
      <c r="G24" s="45" t="str">
        <f t="shared" si="5"/>
        <v> </v>
      </c>
      <c r="H24" s="23"/>
      <c r="I24" s="44" t="str">
        <f t="shared" si="2"/>
        <v> </v>
      </c>
    </row>
    <row r="25" spans="1:9" ht="18.75">
      <c r="A25" s="10" t="str">
        <f t="shared" si="3"/>
        <v> </v>
      </c>
      <c r="B25" s="20"/>
      <c r="C25" s="15" t="str">
        <f t="shared" si="6"/>
        <v> </v>
      </c>
      <c r="D25" s="16" t="str">
        <f t="shared" si="7"/>
        <v> </v>
      </c>
      <c r="E25" s="22" t="e">
        <f>D37</f>
        <v>#DIV/0!</v>
      </c>
      <c r="F25" s="13" t="str">
        <f t="shared" si="8"/>
        <v> </v>
      </c>
      <c r="G25" s="45" t="str">
        <f t="shared" si="5"/>
        <v> </v>
      </c>
      <c r="H25" s="23"/>
      <c r="I25" s="44" t="str">
        <f t="shared" si="2"/>
        <v> </v>
      </c>
    </row>
    <row r="26" spans="1:16" ht="18.75">
      <c r="A26" s="10" t="str">
        <f t="shared" si="3"/>
        <v> </v>
      </c>
      <c r="B26" s="21"/>
      <c r="C26" s="15" t="str">
        <f t="shared" si="6"/>
        <v> </v>
      </c>
      <c r="D26" s="16" t="str">
        <f t="shared" si="7"/>
        <v> </v>
      </c>
      <c r="E26" s="22" t="e">
        <f>D37</f>
        <v>#DIV/0!</v>
      </c>
      <c r="F26" s="13" t="str">
        <f t="shared" si="8"/>
        <v> </v>
      </c>
      <c r="G26" s="45" t="str">
        <f t="shared" si="5"/>
        <v> </v>
      </c>
      <c r="H26" s="23"/>
      <c r="I26" s="44" t="str">
        <f t="shared" si="2"/>
        <v> </v>
      </c>
      <c r="N26" s="3"/>
      <c r="O26" s="3"/>
      <c r="P26" s="3"/>
    </row>
    <row r="27" spans="1:17" ht="18.75">
      <c r="A27" s="10" t="str">
        <f t="shared" si="3"/>
        <v> </v>
      </c>
      <c r="B27" s="20"/>
      <c r="C27" s="15" t="str">
        <f t="shared" si="6"/>
        <v> </v>
      </c>
      <c r="D27" s="16" t="str">
        <f t="shared" si="7"/>
        <v> </v>
      </c>
      <c r="E27" s="22" t="e">
        <f>D37</f>
        <v>#DIV/0!</v>
      </c>
      <c r="F27" s="13" t="str">
        <f t="shared" si="8"/>
        <v> </v>
      </c>
      <c r="G27" s="45" t="str">
        <f t="shared" si="5"/>
        <v> </v>
      </c>
      <c r="H27" s="23"/>
      <c r="I27" s="44" t="str">
        <f t="shared" si="2"/>
        <v> </v>
      </c>
      <c r="N27" s="3"/>
      <c r="O27" s="3"/>
      <c r="P27" s="3"/>
      <c r="Q27" s="3"/>
    </row>
    <row r="28" spans="1:17" ht="18.75">
      <c r="A28" s="10" t="str">
        <f t="shared" si="3"/>
        <v> </v>
      </c>
      <c r="B28" s="21"/>
      <c r="C28" s="15" t="str">
        <f t="shared" si="6"/>
        <v> </v>
      </c>
      <c r="D28" s="16" t="str">
        <f t="shared" si="7"/>
        <v> </v>
      </c>
      <c r="E28" s="22" t="e">
        <f>D37</f>
        <v>#DIV/0!</v>
      </c>
      <c r="F28" s="13" t="str">
        <f t="shared" si="8"/>
        <v> </v>
      </c>
      <c r="G28" s="45" t="str">
        <f t="shared" si="5"/>
        <v> </v>
      </c>
      <c r="H28" s="23"/>
      <c r="I28" s="44" t="str">
        <f t="shared" si="2"/>
        <v> </v>
      </c>
      <c r="N28" s="3"/>
      <c r="O28" s="3"/>
      <c r="P28" s="3"/>
      <c r="Q28" s="3"/>
    </row>
    <row r="29" spans="1:17" ht="18.75">
      <c r="A29" s="10" t="str">
        <f t="shared" si="3"/>
        <v> </v>
      </c>
      <c r="B29" s="20"/>
      <c r="C29" s="15" t="str">
        <f t="shared" si="6"/>
        <v> </v>
      </c>
      <c r="D29" s="16" t="str">
        <f t="shared" si="7"/>
        <v> </v>
      </c>
      <c r="E29" s="22" t="e">
        <f>D37</f>
        <v>#DIV/0!</v>
      </c>
      <c r="F29" s="13" t="str">
        <f t="shared" si="8"/>
        <v> </v>
      </c>
      <c r="G29" s="45" t="str">
        <f t="shared" si="5"/>
        <v> </v>
      </c>
      <c r="H29" s="23"/>
      <c r="I29" s="44" t="str">
        <f t="shared" si="2"/>
        <v> </v>
      </c>
      <c r="N29" s="3"/>
      <c r="O29" s="3"/>
      <c r="P29" s="3"/>
      <c r="Q29" s="3"/>
    </row>
    <row r="30" spans="1:17" ht="18.75">
      <c r="A30" s="10" t="str">
        <f t="shared" si="3"/>
        <v> </v>
      </c>
      <c r="B30" s="21"/>
      <c r="C30" s="15" t="str">
        <f t="shared" si="6"/>
        <v> </v>
      </c>
      <c r="D30" s="16" t="str">
        <f t="shared" si="7"/>
        <v> </v>
      </c>
      <c r="E30" s="22" t="e">
        <f>D37</f>
        <v>#DIV/0!</v>
      </c>
      <c r="F30" s="13" t="str">
        <f t="shared" si="8"/>
        <v> </v>
      </c>
      <c r="G30" s="45" t="str">
        <f t="shared" si="5"/>
        <v> </v>
      </c>
      <c r="H30" s="23"/>
      <c r="I30" s="44" t="str">
        <f t="shared" si="2"/>
        <v> </v>
      </c>
      <c r="N30" s="3"/>
      <c r="O30" s="3"/>
      <c r="P30" s="3"/>
      <c r="Q30" s="3"/>
    </row>
    <row r="31" spans="1:17" ht="18.75">
      <c r="A31" s="10" t="str">
        <f t="shared" si="3"/>
        <v> </v>
      </c>
      <c r="B31" s="20"/>
      <c r="C31" s="15" t="str">
        <f t="shared" si="6"/>
        <v> </v>
      </c>
      <c r="D31" s="16" t="str">
        <f t="shared" si="7"/>
        <v> </v>
      </c>
      <c r="E31" s="22" t="e">
        <f>D37</f>
        <v>#DIV/0!</v>
      </c>
      <c r="F31" s="13" t="str">
        <f t="shared" si="8"/>
        <v> </v>
      </c>
      <c r="G31" s="45" t="str">
        <f t="shared" si="5"/>
        <v> </v>
      </c>
      <c r="H31" s="23"/>
      <c r="I31" s="44" t="str">
        <f t="shared" si="2"/>
        <v> </v>
      </c>
      <c r="N31" s="3"/>
      <c r="O31" s="3"/>
      <c r="P31" s="3"/>
      <c r="Q31" s="3"/>
    </row>
    <row r="32" spans="1:17" ht="18.75">
      <c r="A32" s="10" t="str">
        <f t="shared" si="3"/>
        <v> </v>
      </c>
      <c r="B32" s="21"/>
      <c r="C32" s="15" t="str">
        <f t="shared" si="6"/>
        <v> </v>
      </c>
      <c r="D32" s="16" t="str">
        <f t="shared" si="7"/>
        <v> </v>
      </c>
      <c r="E32" s="22" t="e">
        <f>D37</f>
        <v>#DIV/0!</v>
      </c>
      <c r="F32" s="13" t="str">
        <f t="shared" si="8"/>
        <v> </v>
      </c>
      <c r="G32" s="45" t="str">
        <f t="shared" si="5"/>
        <v> </v>
      </c>
      <c r="H32" s="23"/>
      <c r="I32" s="44" t="str">
        <f t="shared" si="2"/>
        <v> </v>
      </c>
      <c r="N32" s="3"/>
      <c r="O32" s="3"/>
      <c r="P32" s="3"/>
      <c r="Q32" s="3"/>
    </row>
    <row r="33" spans="1:17" ht="18.75">
      <c r="A33" s="10" t="str">
        <f t="shared" si="3"/>
        <v> </v>
      </c>
      <c r="B33" s="20"/>
      <c r="C33" s="15" t="str">
        <f t="shared" si="6"/>
        <v> </v>
      </c>
      <c r="D33" s="16" t="str">
        <f t="shared" si="7"/>
        <v> </v>
      </c>
      <c r="E33" s="22" t="e">
        <f>D37</f>
        <v>#DIV/0!</v>
      </c>
      <c r="F33" s="13" t="str">
        <f t="shared" si="8"/>
        <v> </v>
      </c>
      <c r="G33" s="45" t="str">
        <f t="shared" si="5"/>
        <v> </v>
      </c>
      <c r="H33" s="23"/>
      <c r="I33" s="44" t="str">
        <f t="shared" si="2"/>
        <v> </v>
      </c>
      <c r="N33" s="3"/>
      <c r="O33" s="3"/>
      <c r="P33" s="3"/>
      <c r="Q33" s="3"/>
    </row>
    <row r="34" spans="1:17" ht="18.75">
      <c r="A34" s="10" t="str">
        <f t="shared" si="3"/>
        <v> </v>
      </c>
      <c r="B34" s="21"/>
      <c r="C34" s="15" t="str">
        <f t="shared" si="6"/>
        <v> </v>
      </c>
      <c r="D34" s="16" t="str">
        <f t="shared" si="7"/>
        <v> </v>
      </c>
      <c r="E34" s="22" t="e">
        <f>D37</f>
        <v>#DIV/0!</v>
      </c>
      <c r="F34" s="13" t="str">
        <f t="shared" si="8"/>
        <v> </v>
      </c>
      <c r="G34" s="45" t="str">
        <f t="shared" si="5"/>
        <v> </v>
      </c>
      <c r="H34" s="23"/>
      <c r="I34" s="44" t="str">
        <f t="shared" si="2"/>
        <v> </v>
      </c>
      <c r="N34" s="3"/>
      <c r="O34" s="3"/>
      <c r="P34" s="3"/>
      <c r="Q34" s="3"/>
    </row>
    <row r="35" spans="1:17" ht="18.75" customHeight="1">
      <c r="A35" s="10" t="str">
        <f t="shared" si="3"/>
        <v> </v>
      </c>
      <c r="B35" s="20"/>
      <c r="C35" s="15" t="str">
        <f t="shared" si="6"/>
        <v> </v>
      </c>
      <c r="D35" s="31" t="str">
        <f t="shared" si="7"/>
        <v> </v>
      </c>
      <c r="E35" s="22" t="e">
        <f>D37</f>
        <v>#DIV/0!</v>
      </c>
      <c r="F35" s="13" t="str">
        <f t="shared" si="8"/>
        <v> </v>
      </c>
      <c r="G35" s="45" t="str">
        <f t="shared" si="5"/>
        <v> </v>
      </c>
      <c r="H35" s="23"/>
      <c r="I35" s="44" t="str">
        <f t="shared" si="2"/>
        <v> </v>
      </c>
      <c r="N35" s="3"/>
      <c r="O35" s="3"/>
      <c r="P35" s="3"/>
      <c r="Q35" s="3"/>
    </row>
    <row r="36" spans="1:17" ht="18.75" customHeight="1" hidden="1">
      <c r="A36" s="24" t="s">
        <v>8</v>
      </c>
      <c r="B36" s="24"/>
      <c r="C36" s="24" t="s">
        <v>5</v>
      </c>
      <c r="D36" s="390" t="s">
        <v>9</v>
      </c>
      <c r="E36" s="391"/>
      <c r="F36" s="392"/>
      <c r="G36" s="17"/>
      <c r="H36" s="17"/>
      <c r="I36" s="25"/>
      <c r="N36" s="3"/>
      <c r="O36" s="3"/>
      <c r="P36" s="3"/>
      <c r="Q36" s="3"/>
    </row>
    <row r="37" spans="1:6" ht="18.75" customHeight="1" hidden="1">
      <c r="A37" s="24">
        <f>MAX(A11:A36)</f>
        <v>0</v>
      </c>
      <c r="B37" s="24">
        <v>1</v>
      </c>
      <c r="C37" s="27">
        <f>MAX(C12:C36)</f>
        <v>0</v>
      </c>
      <c r="D37" s="28" t="e">
        <f>C37/A37</f>
        <v>#DIV/0!</v>
      </c>
      <c r="E37" s="29"/>
      <c r="F37" s="30" t="e">
        <f>INT(D37/60)+MOD((D37/100),0.6)</f>
        <v>#DIV/0!</v>
      </c>
    </row>
    <row r="38" ht="18.75" customHeight="1"/>
    <row r="45" ht="13.5" customHeight="1"/>
  </sheetData>
  <sheetProtection password="CF09" sheet="1"/>
  <mergeCells count="11">
    <mergeCell ref="B6:F6"/>
    <mergeCell ref="B7:F7"/>
    <mergeCell ref="I1:J1"/>
    <mergeCell ref="I9:I10"/>
    <mergeCell ref="B9:B10"/>
    <mergeCell ref="I3:J3"/>
    <mergeCell ref="D36:F36"/>
    <mergeCell ref="G9:G10"/>
    <mergeCell ref="B3:F3"/>
    <mergeCell ref="F9:F10"/>
    <mergeCell ref="B5:F5"/>
  </mergeCells>
  <conditionalFormatting sqref="K3">
    <cfRule type="cellIs" priority="1" dxfId="19" operator="between" stopIfTrue="1">
      <formula>0</formula>
      <formula>0</formula>
    </cfRule>
  </conditionalFormatting>
  <conditionalFormatting sqref="F11:G35 I11:I35">
    <cfRule type="cellIs" priority="2" dxfId="20" operator="between" stopIfTrue="1">
      <formula>-1000</formula>
      <formula>1000</formula>
    </cfRule>
  </conditionalFormatting>
  <printOptions/>
  <pageMargins left="0" right="0" top="0" bottom="0" header="0.5118110236220472" footer="0.5118110236220472"/>
  <pageSetup horizontalDpi="600" verticalDpi="600" orientation="portrait" paperSize="9" r:id="rId4"/>
  <drawing r:id="rId3"/>
  <legacyDrawing r:id="rId2"/>
  <oleObjects>
    <oleObject progId="MS_ClipArt_Gallery" shapeId="620996" r:id="rId1"/>
  </oleObjects>
</worksheet>
</file>

<file path=xl/worksheets/sheet7.xml><?xml version="1.0" encoding="utf-8"?>
<worksheet xmlns="http://schemas.openxmlformats.org/spreadsheetml/2006/main" xmlns:r="http://schemas.openxmlformats.org/officeDocument/2006/relationships">
  <sheetPr codeName="Feuil12">
    <tabColor rgb="FF92D050"/>
  </sheetPr>
  <dimension ref="A1:Q91"/>
  <sheetViews>
    <sheetView zoomScalePageLayoutView="0" workbookViewId="0" topLeftCell="A1">
      <selection activeCell="B11" sqref="B11"/>
    </sheetView>
  </sheetViews>
  <sheetFormatPr defaultColWidth="12" defaultRowHeight="12.75"/>
  <cols>
    <col min="1" max="1" width="10.83203125" style="2" customWidth="1"/>
    <col min="2" max="2" width="15.83203125" style="2" customWidth="1"/>
    <col min="3" max="5" width="15.83203125" style="2" hidden="1" customWidth="1"/>
    <col min="6" max="6" width="15.83203125" style="2" customWidth="1"/>
    <col min="7" max="7" width="18.83203125" style="2" customWidth="1"/>
    <col min="8" max="8" width="8.83203125" style="2" customWidth="1"/>
    <col min="9" max="9" width="18.83203125" style="2" customWidth="1"/>
    <col min="10" max="10" width="14.83203125" style="2" customWidth="1"/>
    <col min="11" max="16384" width="12" style="2" customWidth="1"/>
  </cols>
  <sheetData>
    <row r="1" ht="12.75">
      <c r="K1" s="99"/>
    </row>
    <row r="2" s="32" customFormat="1" ht="15.75">
      <c r="I2" s="33"/>
    </row>
    <row r="3" spans="1:13" s="32" customFormat="1" ht="31.5" customHeight="1">
      <c r="A3" s="34"/>
      <c r="B3" s="393"/>
      <c r="C3" s="393"/>
      <c r="D3" s="393"/>
      <c r="E3" s="393"/>
      <c r="F3" s="393"/>
      <c r="H3" s="35"/>
      <c r="I3" s="385"/>
      <c r="J3" s="385"/>
      <c r="K3" s="119"/>
      <c r="L3" s="119"/>
      <c r="M3" s="36"/>
    </row>
    <row r="4" spans="2:13" s="34" customFormat="1" ht="4.5" customHeight="1" thickBot="1">
      <c r="B4" s="37"/>
      <c r="C4" s="37"/>
      <c r="D4" s="37"/>
      <c r="E4" s="37"/>
      <c r="F4" s="37"/>
      <c r="G4" s="37"/>
      <c r="H4" s="37"/>
      <c r="I4" s="38"/>
      <c r="J4" s="38"/>
      <c r="K4" s="38"/>
      <c r="L4" s="38"/>
      <c r="M4" s="39"/>
    </row>
    <row r="5" spans="1:17" s="32" customFormat="1" ht="18.75" customHeight="1" thickTop="1">
      <c r="A5" s="40"/>
      <c r="B5" s="395" t="s">
        <v>42</v>
      </c>
      <c r="C5" s="396"/>
      <c r="D5" s="396"/>
      <c r="E5" s="396"/>
      <c r="F5" s="396"/>
      <c r="G5" s="145">
        <f>MAX(B11:B14)</f>
        <v>0</v>
      </c>
      <c r="H5" s="138"/>
      <c r="I5" s="41"/>
      <c r="J5" s="42"/>
      <c r="M5" s="32" t="s">
        <v>22</v>
      </c>
      <c r="Q5" s="43"/>
    </row>
    <row r="6" spans="1:17" s="32" customFormat="1" ht="18.75" customHeight="1">
      <c r="A6" s="40"/>
      <c r="B6" s="397" t="s">
        <v>12</v>
      </c>
      <c r="C6" s="398"/>
      <c r="D6" s="398"/>
      <c r="E6" s="398"/>
      <c r="F6" s="398"/>
      <c r="G6" s="47" t="str">
        <f>IF(ISERROR(AVERAGE(I11:I14))," ",AVERAGE(I11:I14))</f>
        <v> </v>
      </c>
      <c r="H6" s="139" t="s">
        <v>67</v>
      </c>
      <c r="I6" s="41"/>
      <c r="J6" s="42"/>
      <c r="K6" s="34"/>
      <c r="L6" s="34"/>
      <c r="Q6" s="43"/>
    </row>
    <row r="7" spans="1:17" s="32" customFormat="1" ht="18.75" customHeight="1" thickBot="1">
      <c r="A7" s="40"/>
      <c r="B7" s="383" t="s">
        <v>9</v>
      </c>
      <c r="C7" s="384"/>
      <c r="D7" s="384"/>
      <c r="E7" s="384"/>
      <c r="F7" s="384"/>
      <c r="G7" s="140" t="str">
        <f>IF(B12=0," ",F16)</f>
        <v> </v>
      </c>
      <c r="H7" s="141"/>
      <c r="I7" s="41"/>
      <c r="J7" s="42"/>
      <c r="K7" s="34"/>
      <c r="L7" s="34"/>
      <c r="Q7" s="43"/>
    </row>
    <row r="8" spans="1:17" ht="18.75" thickTop="1">
      <c r="A8" s="46"/>
      <c r="B8" s="4"/>
      <c r="C8" s="11"/>
      <c r="D8" s="11"/>
      <c r="E8" s="11"/>
      <c r="F8" s="6"/>
      <c r="G8" s="7"/>
      <c r="H8" s="7"/>
      <c r="I8" s="5"/>
      <c r="K8" s="1"/>
      <c r="L8" s="1"/>
      <c r="N8" s="3"/>
      <c r="O8" s="3"/>
      <c r="P8" s="3"/>
      <c r="Q8" s="3"/>
    </row>
    <row r="9" spans="1:15" ht="19.5" customHeight="1">
      <c r="A9" s="46"/>
      <c r="B9" s="388" t="s">
        <v>23</v>
      </c>
      <c r="C9" s="11" t="s">
        <v>5</v>
      </c>
      <c r="D9" s="11" t="s">
        <v>6</v>
      </c>
      <c r="E9" s="11" t="s">
        <v>10</v>
      </c>
      <c r="F9" s="394" t="s">
        <v>3</v>
      </c>
      <c r="G9" s="388" t="s">
        <v>7</v>
      </c>
      <c r="H9" s="7"/>
      <c r="I9" s="386" t="str">
        <f>H6</f>
        <v>sur 10</v>
      </c>
      <c r="N9" s="3"/>
      <c r="O9" s="3"/>
    </row>
    <row r="10" spans="1:17" ht="18" customHeight="1">
      <c r="A10" s="46"/>
      <c r="B10" s="389"/>
      <c r="F10" s="394"/>
      <c r="G10" s="388"/>
      <c r="H10" s="5"/>
      <c r="I10" s="387"/>
      <c r="N10" s="8"/>
      <c r="O10" s="9"/>
      <c r="P10" s="9"/>
      <c r="Q10" s="9"/>
    </row>
    <row r="11" spans="1:17" ht="24.75" customHeight="1">
      <c r="A11" s="10" t="str">
        <f>IF(B11=0," ",A10+1)</f>
        <v> </v>
      </c>
      <c r="B11" s="100"/>
      <c r="C11" s="101" t="str">
        <f>IF(B11=0," ",PRODUCT((INT($B11)*60)+(($B11-(INT($B11)))*100)))</f>
        <v> </v>
      </c>
      <c r="D11" s="102" t="str">
        <f>IF(B11=0," ",C11)</f>
        <v> </v>
      </c>
      <c r="E11" s="103" t="e">
        <f>D16</f>
        <v>#DIV/0!</v>
      </c>
      <c r="F11" s="47" t="str">
        <f>IF(B11=0," ",INT(D11/60)+MOD((D11/100),0.6))</f>
        <v> </v>
      </c>
      <c r="G11" s="104" t="str">
        <f>IF(ISERROR(D11-E11)," ",D11-E11)</f>
        <v> </v>
      </c>
      <c r="H11" s="23"/>
      <c r="I11" s="97" t="str">
        <f>IF(ISERROR(VLOOKUP(G11,Régularité_VMA,2))," ",(VLOOKUP(G11,Régularité_VMA,2)))</f>
        <v> </v>
      </c>
      <c r="J11" s="14"/>
      <c r="N11" s="3"/>
      <c r="O11" s="3"/>
      <c r="P11" s="3"/>
      <c r="Q11" s="3"/>
    </row>
    <row r="12" spans="1:17" ht="24.75" customHeight="1">
      <c r="A12" s="10" t="str">
        <f>IF(B12=0," ",A11+1)</f>
        <v> </v>
      </c>
      <c r="B12" s="105"/>
      <c r="C12" s="106" t="str">
        <f>IF(B12=0," ",PRODUCT((INT($B12)*60)+(($B12-(INT($B12)))*100)))</f>
        <v> </v>
      </c>
      <c r="D12" s="107" t="str">
        <f>IF(B12=0," ",ABS(C12-C11))</f>
        <v> </v>
      </c>
      <c r="E12" s="103" t="e">
        <f>D16</f>
        <v>#DIV/0!</v>
      </c>
      <c r="F12" s="47" t="str">
        <f>IF(B12=0," ",INT(D12/60)+MOD((D12/100),0.6))</f>
        <v> </v>
      </c>
      <c r="G12" s="104" t="str">
        <f>IF(ISERROR(D12-E12)," ",D12-E12)</f>
        <v> </v>
      </c>
      <c r="H12" s="23"/>
      <c r="I12" s="97" t="str">
        <f>IF(ISERROR(VLOOKUP(G12,Régularité_VMA,2))," ",(VLOOKUP(G12,Régularité_VMA,2)))</f>
        <v> </v>
      </c>
      <c r="N12" s="3"/>
      <c r="O12" s="3"/>
      <c r="P12" s="18" t="s">
        <v>4</v>
      </c>
      <c r="Q12" s="3"/>
    </row>
    <row r="13" spans="1:17" ht="24.75" customHeight="1">
      <c r="A13" s="10" t="str">
        <f>IF(B13=0," ",A12+1)</f>
        <v> </v>
      </c>
      <c r="B13" s="100"/>
      <c r="C13" s="101" t="str">
        <f>IF(B13=0," ",PRODUCT((INT($B13)*60)+(($B13-(INT($B13)))*100)))</f>
        <v> </v>
      </c>
      <c r="D13" s="102" t="str">
        <f>IF(B13=0," ",ABS(C13-C12))</f>
        <v> </v>
      </c>
      <c r="E13" s="103" t="e">
        <f>D16</f>
        <v>#DIV/0!</v>
      </c>
      <c r="F13" s="47" t="str">
        <f>IF(B13=0," ",INT(D13/60)+MOD((D13/100),0.6))</f>
        <v> </v>
      </c>
      <c r="G13" s="104" t="str">
        <f>IF(ISERROR(D13-E13)," ",D13-E13)</f>
        <v> </v>
      </c>
      <c r="H13" s="23"/>
      <c r="I13" s="97" t="str">
        <f>IF(ISERROR(VLOOKUP(G13,Régularité_VMA,2))," ",(VLOOKUP(G13,Régularité_VMA,2)))</f>
        <v> </v>
      </c>
      <c r="N13" s="3"/>
      <c r="O13" s="3"/>
      <c r="P13" s="3"/>
      <c r="Q13" s="3"/>
    </row>
    <row r="14" spans="1:16" ht="24.75" customHeight="1">
      <c r="A14" s="10" t="str">
        <f>IF(B14=0," ",A13+1)</f>
        <v> </v>
      </c>
      <c r="B14" s="105"/>
      <c r="C14" s="106" t="str">
        <f>IF(B14=0," ",PRODUCT((INT($B14)*60)+(($B14-(INT($B14)))*100)))</f>
        <v> </v>
      </c>
      <c r="D14" s="107" t="str">
        <f>IF(B14=0," ",ABS(C14-C13))</f>
        <v> </v>
      </c>
      <c r="E14" s="103" t="e">
        <f>D16</f>
        <v>#DIV/0!</v>
      </c>
      <c r="F14" s="47" t="str">
        <f>IF(B14=0," ",INT(D14/60)+MOD((D14/100),0.6))</f>
        <v> </v>
      </c>
      <c r="G14" s="104" t="str">
        <f>IF(ISERROR(D14-E14)," ",D14-E14)</f>
        <v> </v>
      </c>
      <c r="H14" s="23"/>
      <c r="I14" s="97" t="str">
        <f>IF(ISERROR(VLOOKUP(G14,Régularité_VMA,2))," ",(VLOOKUP(G14,Régularité_VMA,2)))</f>
        <v> </v>
      </c>
      <c r="N14" s="3"/>
      <c r="O14" s="3"/>
      <c r="P14" s="3"/>
    </row>
    <row r="15" spans="1:17" ht="15" customHeight="1" hidden="1">
      <c r="A15" s="24" t="s">
        <v>8</v>
      </c>
      <c r="B15" s="98"/>
      <c r="C15" s="24" t="s">
        <v>5</v>
      </c>
      <c r="D15" s="390" t="s">
        <v>9</v>
      </c>
      <c r="E15" s="391"/>
      <c r="F15" s="392"/>
      <c r="G15" s="17"/>
      <c r="H15" s="17"/>
      <c r="I15" s="25"/>
      <c r="N15" s="3"/>
      <c r="O15" s="3"/>
      <c r="P15" s="3"/>
      <c r="Q15" s="3"/>
    </row>
    <row r="16" spans="1:6" ht="15" customHeight="1" hidden="1">
      <c r="A16" s="24">
        <f>MAX(A11:A15)</f>
        <v>0</v>
      </c>
      <c r="B16" s="98"/>
      <c r="C16" s="27">
        <f>MAX(C12:C15)</f>
        <v>0</v>
      </c>
      <c r="D16" s="28" t="e">
        <f>C16/A16</f>
        <v>#DIV/0!</v>
      </c>
      <c r="E16" s="29"/>
      <c r="F16" s="30" t="e">
        <f>INT(D16/60)+MOD((D16/100),0.6)</f>
        <v>#DIV/0!</v>
      </c>
    </row>
    <row r="17" ht="15" customHeight="1">
      <c r="B17" s="99"/>
    </row>
    <row r="18" ht="12.75">
      <c r="B18" s="99"/>
    </row>
    <row r="19" ht="12.75">
      <c r="B19" s="99"/>
    </row>
    <row r="20" ht="12.75">
      <c r="B20" s="99"/>
    </row>
    <row r="21" ht="12.75">
      <c r="B21" s="99"/>
    </row>
    <row r="22" ht="12.75">
      <c r="B22" s="99"/>
    </row>
    <row r="23" ht="12.75">
      <c r="B23" s="99"/>
    </row>
    <row r="24" ht="13.5" customHeight="1">
      <c r="B24" s="99"/>
    </row>
    <row r="25" ht="12.75">
      <c r="B25" s="99"/>
    </row>
    <row r="26" ht="12.75">
      <c r="B26" s="99"/>
    </row>
    <row r="27" ht="12.75">
      <c r="B27" s="99"/>
    </row>
    <row r="28" ht="12.75">
      <c r="B28" s="99"/>
    </row>
    <row r="29" ht="12.75">
      <c r="B29" s="99"/>
    </row>
    <row r="30" ht="12.75">
      <c r="B30" s="99"/>
    </row>
    <row r="31" ht="12.75">
      <c r="B31" s="99"/>
    </row>
    <row r="32" ht="12.75">
      <c r="B32" s="99"/>
    </row>
    <row r="33" ht="12.75">
      <c r="B33" s="99"/>
    </row>
    <row r="34" ht="12.75">
      <c r="B34" s="99"/>
    </row>
    <row r="35" ht="12.75">
      <c r="B35" s="99"/>
    </row>
    <row r="36" ht="12.75">
      <c r="B36" s="32"/>
    </row>
    <row r="37" ht="12.75">
      <c r="B37" s="32"/>
    </row>
    <row r="38" ht="12.75">
      <c r="B38" s="32"/>
    </row>
    <row r="39" ht="12.75">
      <c r="B39" s="32"/>
    </row>
    <row r="40" ht="12.75">
      <c r="B40" s="32"/>
    </row>
    <row r="41" ht="12.75">
      <c r="B41" s="32"/>
    </row>
    <row r="42" ht="12.75">
      <c r="B42" s="32"/>
    </row>
    <row r="43" ht="12.75">
      <c r="B43" s="32"/>
    </row>
    <row r="44" ht="12.75">
      <c r="B44" s="32"/>
    </row>
    <row r="45" ht="12.75">
      <c r="B45" s="32"/>
    </row>
    <row r="46" ht="12.75">
      <c r="B46" s="32"/>
    </row>
    <row r="47" ht="12.75">
      <c r="B47" s="32"/>
    </row>
    <row r="48" ht="12.75">
      <c r="B48" s="32"/>
    </row>
    <row r="49" ht="12.75">
      <c r="B49" s="32"/>
    </row>
    <row r="50" ht="12.75">
      <c r="B50" s="32"/>
    </row>
    <row r="51" ht="12.75">
      <c r="B51" s="32"/>
    </row>
    <row r="52" ht="12.75">
      <c r="B52" s="32"/>
    </row>
    <row r="53" ht="12.75">
      <c r="B53" s="32"/>
    </row>
    <row r="54" ht="12.75">
      <c r="B54" s="32"/>
    </row>
    <row r="55" ht="12.75">
      <c r="B55" s="32"/>
    </row>
    <row r="56" ht="12.75">
      <c r="B56" s="32"/>
    </row>
    <row r="57" ht="12.75">
      <c r="B57" s="32"/>
    </row>
    <row r="58" ht="12.75">
      <c r="B58" s="32"/>
    </row>
    <row r="59" ht="12.75">
      <c r="B59" s="32"/>
    </row>
    <row r="60" ht="12.75">
      <c r="B60" s="32"/>
    </row>
    <row r="61" ht="12.75">
      <c r="B61" s="32"/>
    </row>
    <row r="62" ht="12.75">
      <c r="B62" s="32"/>
    </row>
    <row r="63" ht="12.75">
      <c r="B63" s="32"/>
    </row>
    <row r="64" ht="12.75">
      <c r="B64" s="32"/>
    </row>
    <row r="65" ht="12.75">
      <c r="B65" s="32"/>
    </row>
    <row r="66" ht="12.75">
      <c r="B66" s="32"/>
    </row>
    <row r="67" ht="12.75">
      <c r="B67" s="32"/>
    </row>
    <row r="68" ht="12.75">
      <c r="B68" s="32"/>
    </row>
    <row r="69" ht="12.75">
      <c r="B69" s="32"/>
    </row>
    <row r="70" ht="12.75">
      <c r="B70" s="32"/>
    </row>
    <row r="71" ht="12.75">
      <c r="B71" s="32"/>
    </row>
    <row r="72" ht="12.75">
      <c r="B72" s="32"/>
    </row>
    <row r="73" ht="12.75">
      <c r="B73" s="32"/>
    </row>
    <row r="74" ht="12.75">
      <c r="B74" s="32"/>
    </row>
    <row r="75" ht="12.75">
      <c r="B75" s="32"/>
    </row>
    <row r="76" ht="12.75">
      <c r="B76" s="32"/>
    </row>
    <row r="77" ht="12.75">
      <c r="B77" s="32"/>
    </row>
    <row r="78" ht="12.75">
      <c r="B78" s="32"/>
    </row>
    <row r="79" ht="12.75">
      <c r="B79" s="32"/>
    </row>
    <row r="80" ht="12.75">
      <c r="B80" s="32"/>
    </row>
    <row r="81" ht="12.75">
      <c r="B81" s="32"/>
    </row>
    <row r="82" ht="12.75">
      <c r="B82" s="32"/>
    </row>
    <row r="83" ht="12.75">
      <c r="B83" s="32"/>
    </row>
    <row r="84" ht="12.75">
      <c r="B84" s="32"/>
    </row>
    <row r="85" ht="12.75">
      <c r="B85" s="32"/>
    </row>
    <row r="86" ht="12.75">
      <c r="B86" s="32"/>
    </row>
    <row r="87" ht="12.75">
      <c r="B87" s="32"/>
    </row>
    <row r="88" ht="12.75">
      <c r="B88" s="32"/>
    </row>
    <row r="89" ht="12.75">
      <c r="B89" s="32"/>
    </row>
    <row r="90" ht="12.75">
      <c r="B90" s="32"/>
    </row>
    <row r="91" ht="12.75">
      <c r="B91" s="32"/>
    </row>
  </sheetData>
  <sheetProtection sheet="1"/>
  <mergeCells count="10">
    <mergeCell ref="D15:F15"/>
    <mergeCell ref="B3:F3"/>
    <mergeCell ref="I3:J3"/>
    <mergeCell ref="B5:F5"/>
    <mergeCell ref="B6:F6"/>
    <mergeCell ref="B7:F7"/>
    <mergeCell ref="B9:B10"/>
    <mergeCell ref="F9:F10"/>
    <mergeCell ref="G9:G10"/>
    <mergeCell ref="I9:I10"/>
  </mergeCells>
  <conditionalFormatting sqref="F11:G14">
    <cfRule type="cellIs" priority="1" dxfId="20" operator="between" stopIfTrue="1">
      <formula>-1000</formula>
      <formula>1000</formula>
    </cfRule>
  </conditionalFormatting>
  <printOptions/>
  <pageMargins left="0.7" right="0.7" top="0.75" bottom="0.75" header="0.3" footer="0.3"/>
  <pageSetup orientation="portrait" paperSize="9" r:id="rId4"/>
  <drawing r:id="rId3"/>
  <legacyDrawing r:id="rId2"/>
  <oleObjects>
    <oleObject progId="MS_ClipArt_Gallery" shapeId="72735" r:id="rId1"/>
  </oleObjects>
</worksheet>
</file>

<file path=xl/worksheets/sheet8.xml><?xml version="1.0" encoding="utf-8"?>
<worksheet xmlns="http://schemas.openxmlformats.org/spreadsheetml/2006/main" xmlns:r="http://schemas.openxmlformats.org/officeDocument/2006/relationships">
  <sheetPr codeName="Feuil3">
    <tabColor rgb="FFFF0000"/>
  </sheetPr>
  <dimension ref="A1:AI28"/>
  <sheetViews>
    <sheetView zoomScalePageLayoutView="0" workbookViewId="0" topLeftCell="A1">
      <selection activeCell="L5" sqref="L5"/>
    </sheetView>
  </sheetViews>
  <sheetFormatPr defaultColWidth="12" defaultRowHeight="12.75"/>
  <cols>
    <col min="1" max="1" width="3.83203125" style="124" customWidth="1"/>
    <col min="2" max="2" width="18.83203125" style="124" customWidth="1"/>
    <col min="3" max="3" width="8.83203125" style="127" customWidth="1"/>
    <col min="4" max="5" width="8.83203125" style="127" hidden="1" customWidth="1"/>
    <col min="6" max="6" width="7.83203125" style="127" customWidth="1"/>
    <col min="7" max="8" width="8.83203125" style="128" customWidth="1"/>
    <col min="9" max="10" width="8.83203125" style="128" hidden="1" customWidth="1"/>
    <col min="11" max="11" width="8.83203125" style="128" customWidth="1"/>
    <col min="12" max="12" width="7.83203125" style="128" customWidth="1"/>
    <col min="13" max="13" width="7.83203125" style="131" customWidth="1"/>
    <col min="14" max="15" width="8.83203125" style="131" customWidth="1"/>
    <col min="16" max="16" width="7.83203125" style="131" customWidth="1"/>
    <col min="17" max="17" width="8.83203125" style="131" customWidth="1"/>
    <col min="18" max="18" width="10.83203125" style="131" customWidth="1"/>
    <col min="19" max="19" width="10.83203125" style="131" hidden="1" customWidth="1"/>
    <col min="20" max="21" width="7.83203125" style="131" customWidth="1"/>
    <col min="22" max="22" width="8.83203125" style="131" customWidth="1"/>
    <col min="23" max="23" width="8.83203125" style="132" customWidth="1"/>
    <col min="24" max="25" width="12" style="125" customWidth="1"/>
    <col min="26" max="35" width="12" style="126" customWidth="1"/>
    <col min="36" max="16384" width="12" style="124" customWidth="1"/>
  </cols>
  <sheetData>
    <row r="1" spans="2:23" ht="19.5" customHeight="1">
      <c r="B1" s="416" t="s">
        <v>59</v>
      </c>
      <c r="C1" s="416"/>
      <c r="D1" s="416"/>
      <c r="E1" s="416"/>
      <c r="F1" s="416"/>
      <c r="G1" s="416"/>
      <c r="H1" s="416"/>
      <c r="I1" s="416"/>
      <c r="J1" s="416"/>
      <c r="K1" s="416"/>
      <c r="L1" s="416"/>
      <c r="M1" s="416"/>
      <c r="N1" s="416"/>
      <c r="O1" s="416"/>
      <c r="P1" s="416"/>
      <c r="Q1" s="416"/>
      <c r="R1" s="416"/>
      <c r="S1" s="416"/>
      <c r="T1" s="416"/>
      <c r="U1" s="416"/>
      <c r="V1" s="416"/>
      <c r="W1" s="416"/>
    </row>
    <row r="2" spans="1:35" s="242" customFormat="1" ht="18" customHeight="1">
      <c r="A2" s="413" t="s">
        <v>19</v>
      </c>
      <c r="B2" s="417" t="s">
        <v>13</v>
      </c>
      <c r="C2" s="420" t="s">
        <v>53</v>
      </c>
      <c r="D2" s="421"/>
      <c r="E2" s="421"/>
      <c r="F2" s="422"/>
      <c r="G2" s="422"/>
      <c r="H2" s="422"/>
      <c r="I2" s="422"/>
      <c r="J2" s="422"/>
      <c r="K2" s="422"/>
      <c r="L2" s="422"/>
      <c r="M2" s="422"/>
      <c r="N2" s="423"/>
      <c r="O2" s="427" t="s">
        <v>56</v>
      </c>
      <c r="P2" s="428"/>
      <c r="Q2" s="428"/>
      <c r="R2" s="428"/>
      <c r="S2" s="428"/>
      <c r="T2" s="428"/>
      <c r="U2" s="428"/>
      <c r="V2" s="429"/>
      <c r="W2" s="410" t="s">
        <v>14</v>
      </c>
      <c r="X2" s="125"/>
      <c r="Y2" s="125"/>
      <c r="Z2" s="241"/>
      <c r="AA2" s="241"/>
      <c r="AB2" s="241"/>
      <c r="AC2" s="241"/>
      <c r="AD2" s="241"/>
      <c r="AE2" s="241"/>
      <c r="AF2" s="241"/>
      <c r="AG2" s="241"/>
      <c r="AH2" s="241"/>
      <c r="AI2" s="241"/>
    </row>
    <row r="3" spans="1:35" s="242" customFormat="1" ht="18" customHeight="1">
      <c r="A3" s="414"/>
      <c r="B3" s="418"/>
      <c r="C3" s="424" t="s">
        <v>15</v>
      </c>
      <c r="D3" s="425"/>
      <c r="E3" s="425"/>
      <c r="F3" s="426"/>
      <c r="G3" s="243" t="s">
        <v>65</v>
      </c>
      <c r="H3" s="403" t="s">
        <v>88</v>
      </c>
      <c r="I3" s="404"/>
      <c r="J3" s="404"/>
      <c r="K3" s="404"/>
      <c r="L3" s="404"/>
      <c r="M3" s="401" t="s">
        <v>66</v>
      </c>
      <c r="N3" s="408" t="s">
        <v>54</v>
      </c>
      <c r="O3" s="399" t="s">
        <v>15</v>
      </c>
      <c r="P3" s="400"/>
      <c r="Q3" s="244" t="s">
        <v>65</v>
      </c>
      <c r="R3" s="407" t="s">
        <v>89</v>
      </c>
      <c r="S3" s="404"/>
      <c r="T3" s="404"/>
      <c r="U3" s="405" t="s">
        <v>66</v>
      </c>
      <c r="V3" s="408" t="s">
        <v>55</v>
      </c>
      <c r="W3" s="411"/>
      <c r="X3" s="125"/>
      <c r="Y3" s="125"/>
      <c r="Z3" s="241"/>
      <c r="AA3" s="241"/>
      <c r="AB3" s="241"/>
      <c r="AC3" s="241"/>
      <c r="AD3" s="241"/>
      <c r="AE3" s="241"/>
      <c r="AF3" s="241"/>
      <c r="AG3" s="241"/>
      <c r="AH3" s="241"/>
      <c r="AI3" s="241"/>
    </row>
    <row r="4" spans="1:35" s="242" customFormat="1" ht="24" customHeight="1" thickBot="1">
      <c r="A4" s="415"/>
      <c r="B4" s="419"/>
      <c r="C4" s="245" t="s">
        <v>57</v>
      </c>
      <c r="D4" s="246" t="s">
        <v>94</v>
      </c>
      <c r="E4" s="297" t="s">
        <v>95</v>
      </c>
      <c r="F4" s="245" t="s">
        <v>58</v>
      </c>
      <c r="G4" s="275" t="s">
        <v>63</v>
      </c>
      <c r="H4" s="247" t="s">
        <v>87</v>
      </c>
      <c r="I4" s="246" t="s">
        <v>94</v>
      </c>
      <c r="J4" s="297" t="s">
        <v>95</v>
      </c>
      <c r="K4" s="247" t="s">
        <v>11</v>
      </c>
      <c r="L4" s="247" t="s">
        <v>86</v>
      </c>
      <c r="M4" s="402"/>
      <c r="N4" s="409"/>
      <c r="O4" s="248" t="s">
        <v>25</v>
      </c>
      <c r="P4" s="248" t="s">
        <v>58</v>
      </c>
      <c r="Q4" s="276" t="s">
        <v>63</v>
      </c>
      <c r="R4" s="250" t="s">
        <v>87</v>
      </c>
      <c r="S4" s="249"/>
      <c r="T4" s="249" t="s">
        <v>86</v>
      </c>
      <c r="U4" s="406"/>
      <c r="V4" s="409"/>
      <c r="W4" s="412"/>
      <c r="X4" s="125"/>
      <c r="Y4" s="125"/>
      <c r="Z4" s="241"/>
      <c r="AA4" s="241"/>
      <c r="AB4" s="241"/>
      <c r="AC4" s="241"/>
      <c r="AD4" s="241"/>
      <c r="AE4" s="241"/>
      <c r="AF4" s="241"/>
      <c r="AG4" s="241"/>
      <c r="AH4" s="241"/>
      <c r="AI4" s="241"/>
    </row>
    <row r="5" spans="1:23" ht="19.5" customHeight="1" thickBot="1">
      <c r="A5" s="277"/>
      <c r="B5" s="129"/>
      <c r="C5" s="251"/>
      <c r="D5" s="252" t="e">
        <f>(1000/PRODUCT((INT(C5)*60)+((C5-(INT(C5)))*100)))*3.6</f>
        <v>#DIV/0!</v>
      </c>
      <c r="E5" s="101">
        <f>PRODUCT((INT($C5)*60)+(($C5-(INT($C5)))*100))</f>
        <v>0</v>
      </c>
      <c r="F5" s="253" t="str">
        <f aca="true" t="shared" si="0" ref="F5:F28">IF(C5=0," ",VLOOKUP(C5,Evaluation_1000m,VLOOKUP(A5,Catégorie,2)))</f>
        <v> </v>
      </c>
      <c r="G5" s="254"/>
      <c r="H5" s="251"/>
      <c r="I5" s="252" t="e">
        <f>(1000/PRODUCT((INT(H5)*60)+((H5-(INT(H5)))*100)))*3.6</f>
        <v>#DIV/0!</v>
      </c>
      <c r="J5" s="101">
        <f>PRODUCT((INT($H5)*60)+(($H5-(INT($H5)))*100))</f>
        <v>0</v>
      </c>
      <c r="K5" s="303" t="str">
        <f>IF(C5=0," ",J5-E5)</f>
        <v> </v>
      </c>
      <c r="L5" s="255" t="str">
        <f>IF(H5=0," ",VLOOKUP(K5,Projet_course_VMA,3))</f>
        <v> </v>
      </c>
      <c r="M5" s="256"/>
      <c r="N5" s="257" t="str">
        <f>IF(M5=0," ",(SUM(F5,G5,L5,M5)/1.5))</f>
        <v> </v>
      </c>
      <c r="O5" s="258"/>
      <c r="P5" s="259" t="str">
        <f aca="true" t="shared" si="1" ref="P5:P28">IF(O5=0," ",VLOOKUP(O5,Course_10_minutes_N°2,VLOOKUP(A5,Catégorie,2)))</f>
        <v> </v>
      </c>
      <c r="Q5" s="254"/>
      <c r="R5" s="258"/>
      <c r="S5" s="267">
        <f>O5-R5</f>
        <v>0</v>
      </c>
      <c r="T5" s="255" t="str">
        <f aca="true" t="shared" si="2" ref="T5:T28">IF(R5=0," ",VLOOKUP(S5,Projet_course_de_durée,3))</f>
        <v> </v>
      </c>
      <c r="U5" s="256"/>
      <c r="V5" s="257" t="str">
        <f>IF(U5=0," ",(SUM(P5,Q5,T5,U5)/1.5))</f>
        <v> </v>
      </c>
      <c r="W5" s="133" t="str">
        <f>IF(ISERROR(AVERAGE(N5,V5))," ",(AVERAGE(N5,V5)))</f>
        <v> </v>
      </c>
    </row>
    <row r="6" spans="1:23" ht="19.5" customHeight="1" thickBot="1">
      <c r="A6" s="278"/>
      <c r="B6" s="130"/>
      <c r="C6" s="251"/>
      <c r="D6" s="252" t="e">
        <f aca="true" t="shared" si="3" ref="D6:D28">(1000/PRODUCT((INT(C6)*60)+((C6-(INT(C6)))*100)))*3.6</f>
        <v>#DIV/0!</v>
      </c>
      <c r="E6" s="101">
        <f aca="true" t="shared" si="4" ref="E6:E28">PRODUCT((INT($C6)*60)+(($C6-(INT($C6)))*100))</f>
        <v>0</v>
      </c>
      <c r="F6" s="253" t="str">
        <f t="shared" si="0"/>
        <v> </v>
      </c>
      <c r="G6" s="254"/>
      <c r="H6" s="251"/>
      <c r="I6" s="252" t="e">
        <f aca="true" t="shared" si="5" ref="I6:I28">(1000/PRODUCT((INT(H6)*60)+((H6-(INT(H6)))*100)))*3.6</f>
        <v>#DIV/0!</v>
      </c>
      <c r="J6" s="101">
        <f aca="true" t="shared" si="6" ref="J6:J28">PRODUCT((INT($H6)*60)+(($H6-(INT($H6)))*100))</f>
        <v>0</v>
      </c>
      <c r="K6" s="303" t="str">
        <f aca="true" t="shared" si="7" ref="K6:K28">IF(C6=0," ",J6-E6)</f>
        <v> </v>
      </c>
      <c r="L6" s="255" t="str">
        <f aca="true" t="shared" si="8" ref="L6:L28">IF(H6=0," ",VLOOKUP(K6,Projet_course_VMA,3))</f>
        <v> </v>
      </c>
      <c r="M6" s="256"/>
      <c r="N6" s="257" t="str">
        <f aca="true" t="shared" si="9" ref="N6:N28">IF(M6=0," ",(SUM(F6,G6,L6,M6)/1.5))</f>
        <v> </v>
      </c>
      <c r="O6" s="258"/>
      <c r="P6" s="259" t="str">
        <f t="shared" si="1"/>
        <v> </v>
      </c>
      <c r="Q6" s="254"/>
      <c r="R6" s="258"/>
      <c r="S6" s="267">
        <f aca="true" t="shared" si="10" ref="S6:S28">O6-R6</f>
        <v>0</v>
      </c>
      <c r="T6" s="255" t="str">
        <f t="shared" si="2"/>
        <v> </v>
      </c>
      <c r="U6" s="256"/>
      <c r="V6" s="257" t="str">
        <f aca="true" t="shared" si="11" ref="V6:V28">IF(U6=0," ",(SUM(P6,Q6,T6,U6)/1.5))</f>
        <v> </v>
      </c>
      <c r="W6" s="133" t="str">
        <f aca="true" t="shared" si="12" ref="W6:W28">IF(ISERROR(AVERAGE(N6,V6))," ",(AVERAGE(N6,V6)))</f>
        <v> </v>
      </c>
    </row>
    <row r="7" spans="1:23" ht="19.5" customHeight="1" thickBot="1">
      <c r="A7" s="278"/>
      <c r="B7" s="130"/>
      <c r="C7" s="251"/>
      <c r="D7" s="252" t="e">
        <f t="shared" si="3"/>
        <v>#DIV/0!</v>
      </c>
      <c r="E7" s="101">
        <f t="shared" si="4"/>
        <v>0</v>
      </c>
      <c r="F7" s="253" t="str">
        <f t="shared" si="0"/>
        <v> </v>
      </c>
      <c r="G7" s="254"/>
      <c r="H7" s="251"/>
      <c r="I7" s="252" t="e">
        <f t="shared" si="5"/>
        <v>#DIV/0!</v>
      </c>
      <c r="J7" s="101">
        <f t="shared" si="6"/>
        <v>0</v>
      </c>
      <c r="K7" s="303" t="str">
        <f t="shared" si="7"/>
        <v> </v>
      </c>
      <c r="L7" s="255" t="str">
        <f t="shared" si="8"/>
        <v> </v>
      </c>
      <c r="M7" s="256"/>
      <c r="N7" s="257" t="str">
        <f t="shared" si="9"/>
        <v> </v>
      </c>
      <c r="O7" s="258"/>
      <c r="P7" s="259" t="str">
        <f t="shared" si="1"/>
        <v> </v>
      </c>
      <c r="Q7" s="254"/>
      <c r="R7" s="258"/>
      <c r="S7" s="267">
        <f t="shared" si="10"/>
        <v>0</v>
      </c>
      <c r="T7" s="255" t="str">
        <f t="shared" si="2"/>
        <v> </v>
      </c>
      <c r="U7" s="256"/>
      <c r="V7" s="257" t="str">
        <f t="shared" si="11"/>
        <v> </v>
      </c>
      <c r="W7" s="133" t="str">
        <f t="shared" si="12"/>
        <v> </v>
      </c>
    </row>
    <row r="8" spans="1:23" ht="19.5" customHeight="1" thickBot="1">
      <c r="A8" s="278"/>
      <c r="B8" s="130"/>
      <c r="C8" s="251"/>
      <c r="D8" s="252" t="e">
        <f t="shared" si="3"/>
        <v>#DIV/0!</v>
      </c>
      <c r="E8" s="101">
        <f t="shared" si="4"/>
        <v>0</v>
      </c>
      <c r="F8" s="253" t="str">
        <f t="shared" si="0"/>
        <v> </v>
      </c>
      <c r="G8" s="254"/>
      <c r="H8" s="251"/>
      <c r="I8" s="252" t="e">
        <f t="shared" si="5"/>
        <v>#DIV/0!</v>
      </c>
      <c r="J8" s="101">
        <f t="shared" si="6"/>
        <v>0</v>
      </c>
      <c r="K8" s="303" t="str">
        <f t="shared" si="7"/>
        <v> </v>
      </c>
      <c r="L8" s="255" t="str">
        <f t="shared" si="8"/>
        <v> </v>
      </c>
      <c r="M8" s="256"/>
      <c r="N8" s="257" t="str">
        <f t="shared" si="9"/>
        <v> </v>
      </c>
      <c r="O8" s="258"/>
      <c r="P8" s="259" t="str">
        <f t="shared" si="1"/>
        <v> </v>
      </c>
      <c r="Q8" s="254"/>
      <c r="R8" s="258"/>
      <c r="S8" s="267">
        <f t="shared" si="10"/>
        <v>0</v>
      </c>
      <c r="T8" s="255" t="str">
        <f t="shared" si="2"/>
        <v> </v>
      </c>
      <c r="U8" s="256"/>
      <c r="V8" s="257" t="str">
        <f t="shared" si="11"/>
        <v> </v>
      </c>
      <c r="W8" s="133" t="str">
        <f t="shared" si="12"/>
        <v> </v>
      </c>
    </row>
    <row r="9" spans="1:23" ht="19.5" customHeight="1" thickBot="1">
      <c r="A9" s="278"/>
      <c r="B9" s="130"/>
      <c r="C9" s="251"/>
      <c r="D9" s="252" t="e">
        <f t="shared" si="3"/>
        <v>#DIV/0!</v>
      </c>
      <c r="E9" s="101">
        <f t="shared" si="4"/>
        <v>0</v>
      </c>
      <c r="F9" s="253" t="str">
        <f t="shared" si="0"/>
        <v> </v>
      </c>
      <c r="G9" s="254"/>
      <c r="H9" s="251"/>
      <c r="I9" s="252" t="e">
        <f t="shared" si="5"/>
        <v>#DIV/0!</v>
      </c>
      <c r="J9" s="101">
        <f t="shared" si="6"/>
        <v>0</v>
      </c>
      <c r="K9" s="303" t="str">
        <f t="shared" si="7"/>
        <v> </v>
      </c>
      <c r="L9" s="255" t="str">
        <f t="shared" si="8"/>
        <v> </v>
      </c>
      <c r="M9" s="256"/>
      <c r="N9" s="257" t="str">
        <f t="shared" si="9"/>
        <v> </v>
      </c>
      <c r="O9" s="258"/>
      <c r="P9" s="259" t="str">
        <f t="shared" si="1"/>
        <v> </v>
      </c>
      <c r="Q9" s="254"/>
      <c r="R9" s="258"/>
      <c r="S9" s="267">
        <f t="shared" si="10"/>
        <v>0</v>
      </c>
      <c r="T9" s="255" t="str">
        <f t="shared" si="2"/>
        <v> </v>
      </c>
      <c r="U9" s="256"/>
      <c r="V9" s="257" t="str">
        <f t="shared" si="11"/>
        <v> </v>
      </c>
      <c r="W9" s="133" t="str">
        <f t="shared" si="12"/>
        <v> </v>
      </c>
    </row>
    <row r="10" spans="1:23" ht="19.5" customHeight="1" thickBot="1">
      <c r="A10" s="278"/>
      <c r="B10" s="130"/>
      <c r="C10" s="251"/>
      <c r="D10" s="252" t="e">
        <f t="shared" si="3"/>
        <v>#DIV/0!</v>
      </c>
      <c r="E10" s="101">
        <f t="shared" si="4"/>
        <v>0</v>
      </c>
      <c r="F10" s="253" t="str">
        <f t="shared" si="0"/>
        <v> </v>
      </c>
      <c r="G10" s="254"/>
      <c r="H10" s="251"/>
      <c r="I10" s="252" t="e">
        <f t="shared" si="5"/>
        <v>#DIV/0!</v>
      </c>
      <c r="J10" s="101">
        <f t="shared" si="6"/>
        <v>0</v>
      </c>
      <c r="K10" s="303" t="str">
        <f t="shared" si="7"/>
        <v> </v>
      </c>
      <c r="L10" s="255" t="str">
        <f t="shared" si="8"/>
        <v> </v>
      </c>
      <c r="M10" s="256"/>
      <c r="N10" s="257" t="str">
        <f t="shared" si="9"/>
        <v> </v>
      </c>
      <c r="O10" s="258"/>
      <c r="P10" s="259" t="str">
        <f t="shared" si="1"/>
        <v> </v>
      </c>
      <c r="Q10" s="254"/>
      <c r="R10" s="258"/>
      <c r="S10" s="267">
        <f t="shared" si="10"/>
        <v>0</v>
      </c>
      <c r="T10" s="255" t="str">
        <f t="shared" si="2"/>
        <v> </v>
      </c>
      <c r="U10" s="256"/>
      <c r="V10" s="257" t="str">
        <f t="shared" si="11"/>
        <v> </v>
      </c>
      <c r="W10" s="133" t="str">
        <f t="shared" si="12"/>
        <v> </v>
      </c>
    </row>
    <row r="11" spans="1:23" ht="19.5" customHeight="1" thickBot="1">
      <c r="A11" s="278"/>
      <c r="B11" s="130"/>
      <c r="C11" s="251"/>
      <c r="D11" s="252" t="e">
        <f t="shared" si="3"/>
        <v>#DIV/0!</v>
      </c>
      <c r="E11" s="101">
        <f t="shared" si="4"/>
        <v>0</v>
      </c>
      <c r="F11" s="253" t="str">
        <f t="shared" si="0"/>
        <v> </v>
      </c>
      <c r="G11" s="254"/>
      <c r="H11" s="251"/>
      <c r="I11" s="252" t="e">
        <f t="shared" si="5"/>
        <v>#DIV/0!</v>
      </c>
      <c r="J11" s="101">
        <f t="shared" si="6"/>
        <v>0</v>
      </c>
      <c r="K11" s="303" t="str">
        <f t="shared" si="7"/>
        <v> </v>
      </c>
      <c r="L11" s="255" t="str">
        <f t="shared" si="8"/>
        <v> </v>
      </c>
      <c r="M11" s="256"/>
      <c r="N11" s="257" t="str">
        <f t="shared" si="9"/>
        <v> </v>
      </c>
      <c r="O11" s="258"/>
      <c r="P11" s="259" t="str">
        <f t="shared" si="1"/>
        <v> </v>
      </c>
      <c r="Q11" s="254"/>
      <c r="R11" s="258"/>
      <c r="S11" s="267">
        <f t="shared" si="10"/>
        <v>0</v>
      </c>
      <c r="T11" s="255" t="str">
        <f t="shared" si="2"/>
        <v> </v>
      </c>
      <c r="U11" s="256"/>
      <c r="V11" s="257" t="str">
        <f t="shared" si="11"/>
        <v> </v>
      </c>
      <c r="W11" s="133" t="str">
        <f t="shared" si="12"/>
        <v> </v>
      </c>
    </row>
    <row r="12" spans="1:23" ht="19.5" customHeight="1" thickBot="1">
      <c r="A12" s="278"/>
      <c r="B12" s="130"/>
      <c r="C12" s="251"/>
      <c r="D12" s="252" t="e">
        <f t="shared" si="3"/>
        <v>#DIV/0!</v>
      </c>
      <c r="E12" s="101">
        <f t="shared" si="4"/>
        <v>0</v>
      </c>
      <c r="F12" s="253" t="str">
        <f t="shared" si="0"/>
        <v> </v>
      </c>
      <c r="G12" s="254"/>
      <c r="H12" s="251"/>
      <c r="I12" s="252" t="e">
        <f t="shared" si="5"/>
        <v>#DIV/0!</v>
      </c>
      <c r="J12" s="101">
        <f t="shared" si="6"/>
        <v>0</v>
      </c>
      <c r="K12" s="303" t="str">
        <f t="shared" si="7"/>
        <v> </v>
      </c>
      <c r="L12" s="255" t="str">
        <f t="shared" si="8"/>
        <v> </v>
      </c>
      <c r="M12" s="256"/>
      <c r="N12" s="257" t="str">
        <f t="shared" si="9"/>
        <v> </v>
      </c>
      <c r="O12" s="258"/>
      <c r="P12" s="259" t="str">
        <f t="shared" si="1"/>
        <v> </v>
      </c>
      <c r="Q12" s="254"/>
      <c r="R12" s="258"/>
      <c r="S12" s="267">
        <f t="shared" si="10"/>
        <v>0</v>
      </c>
      <c r="T12" s="255" t="str">
        <f t="shared" si="2"/>
        <v> </v>
      </c>
      <c r="U12" s="256"/>
      <c r="V12" s="257" t="str">
        <f t="shared" si="11"/>
        <v> </v>
      </c>
      <c r="W12" s="133" t="str">
        <f t="shared" si="12"/>
        <v> </v>
      </c>
    </row>
    <row r="13" spans="1:23" ht="19.5" customHeight="1" thickBot="1">
      <c r="A13" s="278"/>
      <c r="B13" s="130"/>
      <c r="C13" s="251"/>
      <c r="D13" s="252" t="e">
        <f t="shared" si="3"/>
        <v>#DIV/0!</v>
      </c>
      <c r="E13" s="101">
        <f t="shared" si="4"/>
        <v>0</v>
      </c>
      <c r="F13" s="253" t="str">
        <f t="shared" si="0"/>
        <v> </v>
      </c>
      <c r="G13" s="254"/>
      <c r="H13" s="251"/>
      <c r="I13" s="252" t="e">
        <f t="shared" si="5"/>
        <v>#DIV/0!</v>
      </c>
      <c r="J13" s="101">
        <f t="shared" si="6"/>
        <v>0</v>
      </c>
      <c r="K13" s="303" t="str">
        <f t="shared" si="7"/>
        <v> </v>
      </c>
      <c r="L13" s="255" t="str">
        <f t="shared" si="8"/>
        <v> </v>
      </c>
      <c r="M13" s="256"/>
      <c r="N13" s="257" t="str">
        <f t="shared" si="9"/>
        <v> </v>
      </c>
      <c r="O13" s="258"/>
      <c r="P13" s="259" t="str">
        <f t="shared" si="1"/>
        <v> </v>
      </c>
      <c r="Q13" s="254"/>
      <c r="R13" s="258"/>
      <c r="S13" s="267">
        <f t="shared" si="10"/>
        <v>0</v>
      </c>
      <c r="T13" s="255" t="str">
        <f t="shared" si="2"/>
        <v> </v>
      </c>
      <c r="U13" s="256"/>
      <c r="V13" s="257" t="str">
        <f t="shared" si="11"/>
        <v> </v>
      </c>
      <c r="W13" s="133" t="str">
        <f t="shared" si="12"/>
        <v> </v>
      </c>
    </row>
    <row r="14" spans="1:23" ht="19.5" customHeight="1" thickBot="1">
      <c r="A14" s="278"/>
      <c r="B14" s="130"/>
      <c r="C14" s="251"/>
      <c r="D14" s="252" t="e">
        <f t="shared" si="3"/>
        <v>#DIV/0!</v>
      </c>
      <c r="E14" s="101">
        <f t="shared" si="4"/>
        <v>0</v>
      </c>
      <c r="F14" s="253" t="str">
        <f t="shared" si="0"/>
        <v> </v>
      </c>
      <c r="G14" s="254"/>
      <c r="H14" s="251"/>
      <c r="I14" s="252" t="e">
        <f t="shared" si="5"/>
        <v>#DIV/0!</v>
      </c>
      <c r="J14" s="101">
        <f t="shared" si="6"/>
        <v>0</v>
      </c>
      <c r="K14" s="303" t="str">
        <f t="shared" si="7"/>
        <v> </v>
      </c>
      <c r="L14" s="255" t="str">
        <f t="shared" si="8"/>
        <v> </v>
      </c>
      <c r="M14" s="256"/>
      <c r="N14" s="257" t="str">
        <f t="shared" si="9"/>
        <v> </v>
      </c>
      <c r="O14" s="258"/>
      <c r="P14" s="259" t="str">
        <f t="shared" si="1"/>
        <v> </v>
      </c>
      <c r="Q14" s="254"/>
      <c r="R14" s="258"/>
      <c r="S14" s="267">
        <f t="shared" si="10"/>
        <v>0</v>
      </c>
      <c r="T14" s="255" t="str">
        <f t="shared" si="2"/>
        <v> </v>
      </c>
      <c r="U14" s="256"/>
      <c r="V14" s="257" t="str">
        <f t="shared" si="11"/>
        <v> </v>
      </c>
      <c r="W14" s="133" t="str">
        <f t="shared" si="12"/>
        <v> </v>
      </c>
    </row>
    <row r="15" spans="1:23" ht="19.5" customHeight="1" thickBot="1">
      <c r="A15" s="278"/>
      <c r="B15" s="130"/>
      <c r="C15" s="251"/>
      <c r="D15" s="252" t="e">
        <f t="shared" si="3"/>
        <v>#DIV/0!</v>
      </c>
      <c r="E15" s="101">
        <f t="shared" si="4"/>
        <v>0</v>
      </c>
      <c r="F15" s="253" t="str">
        <f t="shared" si="0"/>
        <v> </v>
      </c>
      <c r="G15" s="254"/>
      <c r="H15" s="251"/>
      <c r="I15" s="252" t="e">
        <f t="shared" si="5"/>
        <v>#DIV/0!</v>
      </c>
      <c r="J15" s="101">
        <f t="shared" si="6"/>
        <v>0</v>
      </c>
      <c r="K15" s="303" t="str">
        <f t="shared" si="7"/>
        <v> </v>
      </c>
      <c r="L15" s="255" t="str">
        <f t="shared" si="8"/>
        <v> </v>
      </c>
      <c r="M15" s="256"/>
      <c r="N15" s="257" t="str">
        <f t="shared" si="9"/>
        <v> </v>
      </c>
      <c r="O15" s="258"/>
      <c r="P15" s="259" t="str">
        <f t="shared" si="1"/>
        <v> </v>
      </c>
      <c r="Q15" s="254"/>
      <c r="R15" s="258"/>
      <c r="S15" s="267">
        <f t="shared" si="10"/>
        <v>0</v>
      </c>
      <c r="T15" s="255" t="str">
        <f t="shared" si="2"/>
        <v> </v>
      </c>
      <c r="U15" s="256"/>
      <c r="V15" s="257" t="str">
        <f t="shared" si="11"/>
        <v> </v>
      </c>
      <c r="W15" s="133" t="str">
        <f t="shared" si="12"/>
        <v> </v>
      </c>
    </row>
    <row r="16" spans="1:23" ht="19.5" customHeight="1" thickBot="1">
      <c r="A16" s="278"/>
      <c r="B16" s="130"/>
      <c r="C16" s="251"/>
      <c r="D16" s="252" t="e">
        <f t="shared" si="3"/>
        <v>#DIV/0!</v>
      </c>
      <c r="E16" s="101">
        <f t="shared" si="4"/>
        <v>0</v>
      </c>
      <c r="F16" s="253" t="str">
        <f t="shared" si="0"/>
        <v> </v>
      </c>
      <c r="G16" s="254"/>
      <c r="H16" s="251"/>
      <c r="I16" s="252" t="e">
        <f t="shared" si="5"/>
        <v>#DIV/0!</v>
      </c>
      <c r="J16" s="101">
        <f t="shared" si="6"/>
        <v>0</v>
      </c>
      <c r="K16" s="303" t="str">
        <f t="shared" si="7"/>
        <v> </v>
      </c>
      <c r="L16" s="255" t="str">
        <f t="shared" si="8"/>
        <v> </v>
      </c>
      <c r="M16" s="256"/>
      <c r="N16" s="257" t="str">
        <f t="shared" si="9"/>
        <v> </v>
      </c>
      <c r="O16" s="258"/>
      <c r="P16" s="259" t="str">
        <f t="shared" si="1"/>
        <v> </v>
      </c>
      <c r="Q16" s="254"/>
      <c r="R16" s="258"/>
      <c r="S16" s="267">
        <f t="shared" si="10"/>
        <v>0</v>
      </c>
      <c r="T16" s="255" t="str">
        <f t="shared" si="2"/>
        <v> </v>
      </c>
      <c r="U16" s="256"/>
      <c r="V16" s="257" t="str">
        <f t="shared" si="11"/>
        <v> </v>
      </c>
      <c r="W16" s="133" t="str">
        <f t="shared" si="12"/>
        <v> </v>
      </c>
    </row>
    <row r="17" spans="1:23" ht="19.5" customHeight="1" thickBot="1">
      <c r="A17" s="278"/>
      <c r="B17" s="130"/>
      <c r="C17" s="251"/>
      <c r="D17" s="252" t="e">
        <f t="shared" si="3"/>
        <v>#DIV/0!</v>
      </c>
      <c r="E17" s="101">
        <f t="shared" si="4"/>
        <v>0</v>
      </c>
      <c r="F17" s="253" t="str">
        <f t="shared" si="0"/>
        <v> </v>
      </c>
      <c r="G17" s="254"/>
      <c r="H17" s="251"/>
      <c r="I17" s="252" t="e">
        <f t="shared" si="5"/>
        <v>#DIV/0!</v>
      </c>
      <c r="J17" s="101">
        <f t="shared" si="6"/>
        <v>0</v>
      </c>
      <c r="K17" s="303" t="str">
        <f t="shared" si="7"/>
        <v> </v>
      </c>
      <c r="L17" s="255" t="str">
        <f t="shared" si="8"/>
        <v> </v>
      </c>
      <c r="M17" s="256"/>
      <c r="N17" s="257" t="str">
        <f t="shared" si="9"/>
        <v> </v>
      </c>
      <c r="O17" s="258"/>
      <c r="P17" s="259" t="str">
        <f t="shared" si="1"/>
        <v> </v>
      </c>
      <c r="Q17" s="254"/>
      <c r="R17" s="258"/>
      <c r="S17" s="267">
        <f t="shared" si="10"/>
        <v>0</v>
      </c>
      <c r="T17" s="255" t="str">
        <f t="shared" si="2"/>
        <v> </v>
      </c>
      <c r="U17" s="256"/>
      <c r="V17" s="257" t="str">
        <f t="shared" si="11"/>
        <v> </v>
      </c>
      <c r="W17" s="133" t="str">
        <f t="shared" si="12"/>
        <v> </v>
      </c>
    </row>
    <row r="18" spans="1:23" ht="19.5" customHeight="1" thickBot="1">
      <c r="A18" s="278"/>
      <c r="B18" s="130"/>
      <c r="C18" s="251"/>
      <c r="D18" s="252" t="e">
        <f t="shared" si="3"/>
        <v>#DIV/0!</v>
      </c>
      <c r="E18" s="101">
        <f t="shared" si="4"/>
        <v>0</v>
      </c>
      <c r="F18" s="253" t="str">
        <f t="shared" si="0"/>
        <v> </v>
      </c>
      <c r="G18" s="254"/>
      <c r="H18" s="251"/>
      <c r="I18" s="252" t="e">
        <f t="shared" si="5"/>
        <v>#DIV/0!</v>
      </c>
      <c r="J18" s="101">
        <f t="shared" si="6"/>
        <v>0</v>
      </c>
      <c r="K18" s="303" t="str">
        <f t="shared" si="7"/>
        <v> </v>
      </c>
      <c r="L18" s="255" t="str">
        <f t="shared" si="8"/>
        <v> </v>
      </c>
      <c r="M18" s="256"/>
      <c r="N18" s="257" t="str">
        <f t="shared" si="9"/>
        <v> </v>
      </c>
      <c r="O18" s="258"/>
      <c r="P18" s="259" t="str">
        <f t="shared" si="1"/>
        <v> </v>
      </c>
      <c r="Q18" s="254"/>
      <c r="R18" s="258"/>
      <c r="S18" s="267">
        <f t="shared" si="10"/>
        <v>0</v>
      </c>
      <c r="T18" s="255" t="str">
        <f t="shared" si="2"/>
        <v> </v>
      </c>
      <c r="U18" s="256"/>
      <c r="V18" s="257" t="str">
        <f t="shared" si="11"/>
        <v> </v>
      </c>
      <c r="W18" s="133" t="str">
        <f t="shared" si="12"/>
        <v> </v>
      </c>
    </row>
    <row r="19" spans="1:23" ht="19.5" customHeight="1" thickBot="1">
      <c r="A19" s="278"/>
      <c r="B19" s="130"/>
      <c r="C19" s="251"/>
      <c r="D19" s="252" t="e">
        <f t="shared" si="3"/>
        <v>#DIV/0!</v>
      </c>
      <c r="E19" s="101">
        <f t="shared" si="4"/>
        <v>0</v>
      </c>
      <c r="F19" s="253" t="str">
        <f t="shared" si="0"/>
        <v> </v>
      </c>
      <c r="G19" s="254"/>
      <c r="H19" s="251"/>
      <c r="I19" s="252" t="e">
        <f t="shared" si="5"/>
        <v>#DIV/0!</v>
      </c>
      <c r="J19" s="101">
        <f t="shared" si="6"/>
        <v>0</v>
      </c>
      <c r="K19" s="303" t="str">
        <f t="shared" si="7"/>
        <v> </v>
      </c>
      <c r="L19" s="255" t="str">
        <f t="shared" si="8"/>
        <v> </v>
      </c>
      <c r="M19" s="256"/>
      <c r="N19" s="257" t="str">
        <f t="shared" si="9"/>
        <v> </v>
      </c>
      <c r="O19" s="258"/>
      <c r="P19" s="259" t="str">
        <f t="shared" si="1"/>
        <v> </v>
      </c>
      <c r="Q19" s="254"/>
      <c r="R19" s="258"/>
      <c r="S19" s="267">
        <f t="shared" si="10"/>
        <v>0</v>
      </c>
      <c r="T19" s="255" t="str">
        <f t="shared" si="2"/>
        <v> </v>
      </c>
      <c r="U19" s="256"/>
      <c r="V19" s="257" t="str">
        <f t="shared" si="11"/>
        <v> </v>
      </c>
      <c r="W19" s="133" t="str">
        <f t="shared" si="12"/>
        <v> </v>
      </c>
    </row>
    <row r="20" spans="1:23" ht="19.5" customHeight="1" thickBot="1">
      <c r="A20" s="278"/>
      <c r="B20" s="130"/>
      <c r="C20" s="251"/>
      <c r="D20" s="252" t="e">
        <f t="shared" si="3"/>
        <v>#DIV/0!</v>
      </c>
      <c r="E20" s="101">
        <f t="shared" si="4"/>
        <v>0</v>
      </c>
      <c r="F20" s="253" t="str">
        <f t="shared" si="0"/>
        <v> </v>
      </c>
      <c r="G20" s="254"/>
      <c r="H20" s="251"/>
      <c r="I20" s="252" t="e">
        <f t="shared" si="5"/>
        <v>#DIV/0!</v>
      </c>
      <c r="J20" s="101">
        <f t="shared" si="6"/>
        <v>0</v>
      </c>
      <c r="K20" s="303" t="str">
        <f t="shared" si="7"/>
        <v> </v>
      </c>
      <c r="L20" s="255" t="str">
        <f t="shared" si="8"/>
        <v> </v>
      </c>
      <c r="M20" s="256"/>
      <c r="N20" s="257" t="str">
        <f t="shared" si="9"/>
        <v> </v>
      </c>
      <c r="O20" s="258"/>
      <c r="P20" s="259" t="str">
        <f t="shared" si="1"/>
        <v> </v>
      </c>
      <c r="Q20" s="254"/>
      <c r="R20" s="258"/>
      <c r="S20" s="267">
        <f t="shared" si="10"/>
        <v>0</v>
      </c>
      <c r="T20" s="255" t="str">
        <f t="shared" si="2"/>
        <v> </v>
      </c>
      <c r="U20" s="256"/>
      <c r="V20" s="257" t="str">
        <f t="shared" si="11"/>
        <v> </v>
      </c>
      <c r="W20" s="133" t="str">
        <f t="shared" si="12"/>
        <v> </v>
      </c>
    </row>
    <row r="21" spans="1:23" ht="19.5" customHeight="1" thickBot="1">
      <c r="A21" s="278"/>
      <c r="B21" s="130"/>
      <c r="C21" s="251"/>
      <c r="D21" s="252" t="e">
        <f t="shared" si="3"/>
        <v>#DIV/0!</v>
      </c>
      <c r="E21" s="101">
        <f t="shared" si="4"/>
        <v>0</v>
      </c>
      <c r="F21" s="253" t="str">
        <f t="shared" si="0"/>
        <v> </v>
      </c>
      <c r="G21" s="254"/>
      <c r="H21" s="251"/>
      <c r="I21" s="252" t="e">
        <f t="shared" si="5"/>
        <v>#DIV/0!</v>
      </c>
      <c r="J21" s="101">
        <f t="shared" si="6"/>
        <v>0</v>
      </c>
      <c r="K21" s="303" t="str">
        <f t="shared" si="7"/>
        <v> </v>
      </c>
      <c r="L21" s="255" t="str">
        <f t="shared" si="8"/>
        <v> </v>
      </c>
      <c r="M21" s="256"/>
      <c r="N21" s="257" t="str">
        <f t="shared" si="9"/>
        <v> </v>
      </c>
      <c r="O21" s="258"/>
      <c r="P21" s="259" t="str">
        <f t="shared" si="1"/>
        <v> </v>
      </c>
      <c r="Q21" s="254"/>
      <c r="R21" s="258"/>
      <c r="S21" s="267">
        <f t="shared" si="10"/>
        <v>0</v>
      </c>
      <c r="T21" s="255" t="str">
        <f t="shared" si="2"/>
        <v> </v>
      </c>
      <c r="U21" s="256"/>
      <c r="V21" s="257" t="str">
        <f t="shared" si="11"/>
        <v> </v>
      </c>
      <c r="W21" s="133" t="str">
        <f t="shared" si="12"/>
        <v> </v>
      </c>
    </row>
    <row r="22" spans="1:23" ht="19.5" customHeight="1" thickBot="1">
      <c r="A22" s="278"/>
      <c r="B22" s="130"/>
      <c r="C22" s="251"/>
      <c r="D22" s="252" t="e">
        <f t="shared" si="3"/>
        <v>#DIV/0!</v>
      </c>
      <c r="E22" s="101">
        <f t="shared" si="4"/>
        <v>0</v>
      </c>
      <c r="F22" s="253" t="str">
        <f t="shared" si="0"/>
        <v> </v>
      </c>
      <c r="G22" s="254"/>
      <c r="H22" s="251"/>
      <c r="I22" s="252" t="e">
        <f t="shared" si="5"/>
        <v>#DIV/0!</v>
      </c>
      <c r="J22" s="101">
        <f t="shared" si="6"/>
        <v>0</v>
      </c>
      <c r="K22" s="303" t="str">
        <f t="shared" si="7"/>
        <v> </v>
      </c>
      <c r="L22" s="255" t="str">
        <f t="shared" si="8"/>
        <v> </v>
      </c>
      <c r="M22" s="256"/>
      <c r="N22" s="257" t="str">
        <f t="shared" si="9"/>
        <v> </v>
      </c>
      <c r="O22" s="258"/>
      <c r="P22" s="259" t="str">
        <f t="shared" si="1"/>
        <v> </v>
      </c>
      <c r="Q22" s="254"/>
      <c r="R22" s="258"/>
      <c r="S22" s="267">
        <f t="shared" si="10"/>
        <v>0</v>
      </c>
      <c r="T22" s="255" t="str">
        <f t="shared" si="2"/>
        <v> </v>
      </c>
      <c r="U22" s="256"/>
      <c r="V22" s="257" t="str">
        <f t="shared" si="11"/>
        <v> </v>
      </c>
      <c r="W22" s="133" t="str">
        <f t="shared" si="12"/>
        <v> </v>
      </c>
    </row>
    <row r="23" spans="1:23" ht="19.5" customHeight="1" thickBot="1">
      <c r="A23" s="278"/>
      <c r="B23" s="130"/>
      <c r="C23" s="251"/>
      <c r="D23" s="252" t="e">
        <f t="shared" si="3"/>
        <v>#DIV/0!</v>
      </c>
      <c r="E23" s="101">
        <f t="shared" si="4"/>
        <v>0</v>
      </c>
      <c r="F23" s="253" t="str">
        <f t="shared" si="0"/>
        <v> </v>
      </c>
      <c r="G23" s="254"/>
      <c r="H23" s="251"/>
      <c r="I23" s="252" t="e">
        <f t="shared" si="5"/>
        <v>#DIV/0!</v>
      </c>
      <c r="J23" s="101">
        <f t="shared" si="6"/>
        <v>0</v>
      </c>
      <c r="K23" s="303" t="str">
        <f t="shared" si="7"/>
        <v> </v>
      </c>
      <c r="L23" s="255" t="str">
        <f t="shared" si="8"/>
        <v> </v>
      </c>
      <c r="M23" s="256"/>
      <c r="N23" s="257" t="str">
        <f t="shared" si="9"/>
        <v> </v>
      </c>
      <c r="O23" s="258"/>
      <c r="P23" s="259" t="str">
        <f t="shared" si="1"/>
        <v> </v>
      </c>
      <c r="Q23" s="254"/>
      <c r="R23" s="258"/>
      <c r="S23" s="267">
        <f t="shared" si="10"/>
        <v>0</v>
      </c>
      <c r="T23" s="255" t="str">
        <f t="shared" si="2"/>
        <v> </v>
      </c>
      <c r="U23" s="256"/>
      <c r="V23" s="257" t="str">
        <f t="shared" si="11"/>
        <v> </v>
      </c>
      <c r="W23" s="133" t="str">
        <f t="shared" si="12"/>
        <v> </v>
      </c>
    </row>
    <row r="24" spans="1:23" ht="19.5" customHeight="1" thickBot="1">
      <c r="A24" s="278"/>
      <c r="B24" s="130"/>
      <c r="C24" s="251"/>
      <c r="D24" s="252" t="e">
        <f t="shared" si="3"/>
        <v>#DIV/0!</v>
      </c>
      <c r="E24" s="101">
        <f t="shared" si="4"/>
        <v>0</v>
      </c>
      <c r="F24" s="253" t="str">
        <f t="shared" si="0"/>
        <v> </v>
      </c>
      <c r="G24" s="254"/>
      <c r="H24" s="251"/>
      <c r="I24" s="252" t="e">
        <f t="shared" si="5"/>
        <v>#DIV/0!</v>
      </c>
      <c r="J24" s="101">
        <f t="shared" si="6"/>
        <v>0</v>
      </c>
      <c r="K24" s="303" t="str">
        <f t="shared" si="7"/>
        <v> </v>
      </c>
      <c r="L24" s="255" t="str">
        <f t="shared" si="8"/>
        <v> </v>
      </c>
      <c r="M24" s="256"/>
      <c r="N24" s="257" t="str">
        <f t="shared" si="9"/>
        <v> </v>
      </c>
      <c r="O24" s="258"/>
      <c r="P24" s="259" t="str">
        <f t="shared" si="1"/>
        <v> </v>
      </c>
      <c r="Q24" s="254"/>
      <c r="R24" s="258"/>
      <c r="S24" s="267">
        <f t="shared" si="10"/>
        <v>0</v>
      </c>
      <c r="T24" s="255" t="str">
        <f t="shared" si="2"/>
        <v> </v>
      </c>
      <c r="U24" s="256"/>
      <c r="V24" s="257" t="str">
        <f t="shared" si="11"/>
        <v> </v>
      </c>
      <c r="W24" s="133" t="str">
        <f t="shared" si="12"/>
        <v> </v>
      </c>
    </row>
    <row r="25" spans="1:23" ht="19.5" customHeight="1" thickBot="1">
      <c r="A25" s="278"/>
      <c r="B25" s="130"/>
      <c r="C25" s="251"/>
      <c r="D25" s="252" t="e">
        <f t="shared" si="3"/>
        <v>#DIV/0!</v>
      </c>
      <c r="E25" s="101">
        <f t="shared" si="4"/>
        <v>0</v>
      </c>
      <c r="F25" s="253" t="str">
        <f t="shared" si="0"/>
        <v> </v>
      </c>
      <c r="G25" s="254"/>
      <c r="H25" s="251"/>
      <c r="I25" s="252" t="e">
        <f t="shared" si="5"/>
        <v>#DIV/0!</v>
      </c>
      <c r="J25" s="101">
        <f t="shared" si="6"/>
        <v>0</v>
      </c>
      <c r="K25" s="303" t="str">
        <f t="shared" si="7"/>
        <v> </v>
      </c>
      <c r="L25" s="255" t="str">
        <f t="shared" si="8"/>
        <v> </v>
      </c>
      <c r="M25" s="256"/>
      <c r="N25" s="257" t="str">
        <f t="shared" si="9"/>
        <v> </v>
      </c>
      <c r="O25" s="258"/>
      <c r="P25" s="259" t="str">
        <f t="shared" si="1"/>
        <v> </v>
      </c>
      <c r="Q25" s="254"/>
      <c r="R25" s="258"/>
      <c r="S25" s="267">
        <f t="shared" si="10"/>
        <v>0</v>
      </c>
      <c r="T25" s="255" t="str">
        <f t="shared" si="2"/>
        <v> </v>
      </c>
      <c r="U25" s="256"/>
      <c r="V25" s="257" t="str">
        <f t="shared" si="11"/>
        <v> </v>
      </c>
      <c r="W25" s="133" t="str">
        <f t="shared" si="12"/>
        <v> </v>
      </c>
    </row>
    <row r="26" spans="1:23" ht="19.5" customHeight="1" thickBot="1">
      <c r="A26" s="278"/>
      <c r="B26" s="130"/>
      <c r="C26" s="251"/>
      <c r="D26" s="252" t="e">
        <f t="shared" si="3"/>
        <v>#DIV/0!</v>
      </c>
      <c r="E26" s="101">
        <f t="shared" si="4"/>
        <v>0</v>
      </c>
      <c r="F26" s="253" t="str">
        <f t="shared" si="0"/>
        <v> </v>
      </c>
      <c r="G26" s="254"/>
      <c r="H26" s="251"/>
      <c r="I26" s="252" t="e">
        <f t="shared" si="5"/>
        <v>#DIV/0!</v>
      </c>
      <c r="J26" s="101">
        <f t="shared" si="6"/>
        <v>0</v>
      </c>
      <c r="K26" s="303" t="str">
        <f t="shared" si="7"/>
        <v> </v>
      </c>
      <c r="L26" s="255" t="str">
        <f t="shared" si="8"/>
        <v> </v>
      </c>
      <c r="M26" s="256"/>
      <c r="N26" s="257" t="str">
        <f t="shared" si="9"/>
        <v> </v>
      </c>
      <c r="O26" s="258"/>
      <c r="P26" s="259" t="str">
        <f t="shared" si="1"/>
        <v> </v>
      </c>
      <c r="Q26" s="254"/>
      <c r="R26" s="258"/>
      <c r="S26" s="267">
        <f t="shared" si="10"/>
        <v>0</v>
      </c>
      <c r="T26" s="255" t="str">
        <f t="shared" si="2"/>
        <v> </v>
      </c>
      <c r="U26" s="256"/>
      <c r="V26" s="257" t="str">
        <f t="shared" si="11"/>
        <v> </v>
      </c>
      <c r="W26" s="133" t="str">
        <f t="shared" si="12"/>
        <v> </v>
      </c>
    </row>
    <row r="27" spans="1:23" ht="19.5" customHeight="1" thickBot="1">
      <c r="A27" s="278"/>
      <c r="B27" s="130"/>
      <c r="C27" s="251"/>
      <c r="D27" s="252" t="e">
        <f t="shared" si="3"/>
        <v>#DIV/0!</v>
      </c>
      <c r="E27" s="101">
        <f t="shared" si="4"/>
        <v>0</v>
      </c>
      <c r="F27" s="253" t="str">
        <f t="shared" si="0"/>
        <v> </v>
      </c>
      <c r="G27" s="254"/>
      <c r="H27" s="251"/>
      <c r="I27" s="252" t="e">
        <f t="shared" si="5"/>
        <v>#DIV/0!</v>
      </c>
      <c r="J27" s="101">
        <f t="shared" si="6"/>
        <v>0</v>
      </c>
      <c r="K27" s="303" t="str">
        <f t="shared" si="7"/>
        <v> </v>
      </c>
      <c r="L27" s="255" t="str">
        <f t="shared" si="8"/>
        <v> </v>
      </c>
      <c r="M27" s="256"/>
      <c r="N27" s="257" t="str">
        <f t="shared" si="9"/>
        <v> </v>
      </c>
      <c r="O27" s="258"/>
      <c r="P27" s="259" t="str">
        <f t="shared" si="1"/>
        <v> </v>
      </c>
      <c r="Q27" s="254"/>
      <c r="R27" s="258"/>
      <c r="S27" s="267">
        <f t="shared" si="10"/>
        <v>0</v>
      </c>
      <c r="T27" s="255" t="str">
        <f t="shared" si="2"/>
        <v> </v>
      </c>
      <c r="U27" s="256"/>
      <c r="V27" s="257" t="str">
        <f t="shared" si="11"/>
        <v> </v>
      </c>
      <c r="W27" s="133" t="str">
        <f t="shared" si="12"/>
        <v> </v>
      </c>
    </row>
    <row r="28" spans="1:23" ht="19.5" customHeight="1">
      <c r="A28" s="278"/>
      <c r="B28" s="130"/>
      <c r="C28" s="251"/>
      <c r="D28" s="252" t="e">
        <f t="shared" si="3"/>
        <v>#DIV/0!</v>
      </c>
      <c r="E28" s="101">
        <f t="shared" si="4"/>
        <v>0</v>
      </c>
      <c r="F28" s="253" t="str">
        <f t="shared" si="0"/>
        <v> </v>
      </c>
      <c r="G28" s="254"/>
      <c r="H28" s="251"/>
      <c r="I28" s="252" t="e">
        <f t="shared" si="5"/>
        <v>#DIV/0!</v>
      </c>
      <c r="J28" s="101">
        <f t="shared" si="6"/>
        <v>0</v>
      </c>
      <c r="K28" s="303" t="str">
        <f t="shared" si="7"/>
        <v> </v>
      </c>
      <c r="L28" s="255" t="str">
        <f t="shared" si="8"/>
        <v> </v>
      </c>
      <c r="M28" s="256"/>
      <c r="N28" s="257" t="str">
        <f t="shared" si="9"/>
        <v> </v>
      </c>
      <c r="O28" s="258"/>
      <c r="P28" s="259" t="str">
        <f t="shared" si="1"/>
        <v> </v>
      </c>
      <c r="Q28" s="254"/>
      <c r="R28" s="258"/>
      <c r="S28" s="267">
        <f t="shared" si="10"/>
        <v>0</v>
      </c>
      <c r="T28" s="255" t="str">
        <f t="shared" si="2"/>
        <v> </v>
      </c>
      <c r="U28" s="256"/>
      <c r="V28" s="257" t="str">
        <f t="shared" si="11"/>
        <v> </v>
      </c>
      <c r="W28" s="133" t="str">
        <f t="shared" si="12"/>
        <v> </v>
      </c>
    </row>
  </sheetData>
  <sheetProtection password="CF09" sheet="1"/>
  <mergeCells count="14">
    <mergeCell ref="W2:W4"/>
    <mergeCell ref="A2:A4"/>
    <mergeCell ref="B1:W1"/>
    <mergeCell ref="B2:B4"/>
    <mergeCell ref="C2:N2"/>
    <mergeCell ref="C3:F3"/>
    <mergeCell ref="N3:N4"/>
    <mergeCell ref="O2:V2"/>
    <mergeCell ref="O3:P3"/>
    <mergeCell ref="M3:M4"/>
    <mergeCell ref="H3:L3"/>
    <mergeCell ref="U3:U4"/>
    <mergeCell ref="R3:T3"/>
    <mergeCell ref="V3:V4"/>
  </mergeCells>
  <conditionalFormatting sqref="U5:U28 M5:M28">
    <cfRule type="cellIs" priority="11" dxfId="21" operator="between" stopIfTrue="1">
      <formula>0</formula>
      <formula>0</formula>
    </cfRule>
  </conditionalFormatting>
  <conditionalFormatting sqref="U5:U28 O5:O28 M5:M28 Q5:S28 A5:E28 G5:J28">
    <cfRule type="cellIs" priority="9" dxfId="2" operator="between" stopIfTrue="1">
      <formula>0</formula>
      <formula>0</formula>
    </cfRule>
  </conditionalFormatting>
  <conditionalFormatting sqref="K5:K28">
    <cfRule type="cellIs" priority="8" dxfId="21" operator="between" stopIfTrue="1">
      <formula>0</formula>
      <formula>0</formula>
    </cfRule>
  </conditionalFormatting>
  <conditionalFormatting sqref="K5:K28">
    <cfRule type="cellIs" priority="7" dxfId="2" operator="between" stopIfTrue="1">
      <formula>0</formula>
      <formula>0</formula>
    </cfRule>
  </conditionalFormatting>
  <conditionalFormatting sqref="E5:E28">
    <cfRule type="cellIs" priority="6" dxfId="0" operator="between" stopIfTrue="1">
      <formula>0</formula>
      <formula>0</formula>
    </cfRule>
  </conditionalFormatting>
  <conditionalFormatting sqref="E5:E28">
    <cfRule type="cellIs" priority="5" dxfId="2" operator="between" stopIfTrue="1">
      <formula>0</formula>
      <formula>0</formula>
    </cfRule>
  </conditionalFormatting>
  <conditionalFormatting sqref="K5:K28">
    <cfRule type="cellIs" priority="4" dxfId="21" operator="between" stopIfTrue="1">
      <formula>0</formula>
      <formula>0</formula>
    </cfRule>
  </conditionalFormatting>
  <conditionalFormatting sqref="K5:K28">
    <cfRule type="cellIs" priority="3" dxfId="2" operator="between" stopIfTrue="1">
      <formula>0</formula>
      <formula>0</formula>
    </cfRule>
  </conditionalFormatting>
  <conditionalFormatting sqref="J5:J28">
    <cfRule type="cellIs" priority="2" dxfId="2" operator="between" stopIfTrue="1">
      <formula>0</formula>
      <formula>0</formula>
    </cfRule>
  </conditionalFormatting>
  <conditionalFormatting sqref="J5:J28">
    <cfRule type="cellIs" priority="1" dxfId="0" operator="between" stopIfTrue="1">
      <formula>0</formula>
      <formula>0</formula>
    </cfRule>
  </conditionalFormatting>
  <printOptions/>
  <pageMargins left="0" right="0" top="0" bottom="0"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codeName="Feuil4">
    <tabColor rgb="FFFF0000"/>
  </sheetPr>
  <dimension ref="A1:AI28"/>
  <sheetViews>
    <sheetView zoomScalePageLayoutView="0" workbookViewId="0" topLeftCell="A1">
      <selection activeCell="O19" sqref="O19"/>
    </sheetView>
  </sheetViews>
  <sheetFormatPr defaultColWidth="12" defaultRowHeight="12.75"/>
  <cols>
    <col min="1" max="1" width="3.83203125" style="124" customWidth="1"/>
    <col min="2" max="2" width="18.83203125" style="124" customWidth="1"/>
    <col min="3" max="3" width="8.83203125" style="127" customWidth="1"/>
    <col min="4" max="5" width="8.83203125" style="127" hidden="1" customWidth="1"/>
    <col min="6" max="6" width="8.83203125" style="127" customWidth="1"/>
    <col min="7" max="8" width="8.83203125" style="128" customWidth="1"/>
    <col min="9" max="10" width="8.83203125" style="128" hidden="1" customWidth="1"/>
    <col min="11" max="12" width="8.83203125" style="128" customWidth="1"/>
    <col min="13" max="13" width="7.83203125" style="131" customWidth="1"/>
    <col min="14" max="15" width="8.83203125" style="131" customWidth="1"/>
    <col min="16" max="16" width="7.83203125" style="131" customWidth="1"/>
    <col min="17" max="17" width="8.83203125" style="131" customWidth="1"/>
    <col min="18" max="18" width="10.83203125" style="131" customWidth="1"/>
    <col min="19" max="19" width="10.83203125" style="131" hidden="1" customWidth="1"/>
    <col min="20" max="21" width="7.83203125" style="131" customWidth="1"/>
    <col min="22" max="22" width="8.83203125" style="131" customWidth="1"/>
    <col min="23" max="23" width="8.83203125" style="132" customWidth="1"/>
    <col min="24" max="25" width="12" style="125" customWidth="1"/>
    <col min="26" max="35" width="12" style="126" customWidth="1"/>
    <col min="36" max="16384" width="12" style="124" customWidth="1"/>
  </cols>
  <sheetData>
    <row r="1" spans="2:23" ht="19.5" customHeight="1">
      <c r="B1" s="416" t="s">
        <v>60</v>
      </c>
      <c r="C1" s="416"/>
      <c r="D1" s="416"/>
      <c r="E1" s="416"/>
      <c r="F1" s="416"/>
      <c r="G1" s="416"/>
      <c r="H1" s="416"/>
      <c r="I1" s="416"/>
      <c r="J1" s="416"/>
      <c r="K1" s="416"/>
      <c r="L1" s="416"/>
      <c r="M1" s="416"/>
      <c r="N1" s="416"/>
      <c r="O1" s="416"/>
      <c r="P1" s="416"/>
      <c r="Q1" s="416"/>
      <c r="R1" s="416"/>
      <c r="S1" s="416"/>
      <c r="T1" s="416"/>
      <c r="U1" s="416"/>
      <c r="V1" s="416"/>
      <c r="W1" s="416"/>
    </row>
    <row r="2" spans="1:35" s="242" customFormat="1" ht="18" customHeight="1">
      <c r="A2" s="413" t="s">
        <v>19</v>
      </c>
      <c r="B2" s="417" t="s">
        <v>13</v>
      </c>
      <c r="C2" s="420" t="s">
        <v>61</v>
      </c>
      <c r="D2" s="421"/>
      <c r="E2" s="421"/>
      <c r="F2" s="422"/>
      <c r="G2" s="422"/>
      <c r="H2" s="422"/>
      <c r="I2" s="422"/>
      <c r="J2" s="422"/>
      <c r="K2" s="422"/>
      <c r="L2" s="422"/>
      <c r="M2" s="422"/>
      <c r="N2" s="423"/>
      <c r="O2" s="427" t="s">
        <v>56</v>
      </c>
      <c r="P2" s="428"/>
      <c r="Q2" s="428"/>
      <c r="R2" s="428"/>
      <c r="S2" s="428"/>
      <c r="T2" s="428"/>
      <c r="U2" s="428"/>
      <c r="V2" s="429"/>
      <c r="W2" s="410" t="s">
        <v>14</v>
      </c>
      <c r="X2" s="125"/>
      <c r="Y2" s="125"/>
      <c r="Z2" s="241"/>
      <c r="AA2" s="241"/>
      <c r="AB2" s="241"/>
      <c r="AC2" s="241"/>
      <c r="AD2" s="241"/>
      <c r="AE2" s="241"/>
      <c r="AF2" s="241"/>
      <c r="AG2" s="241"/>
      <c r="AH2" s="241"/>
      <c r="AI2" s="241"/>
    </row>
    <row r="3" spans="1:35" s="242" customFormat="1" ht="18" customHeight="1">
      <c r="A3" s="414"/>
      <c r="B3" s="418"/>
      <c r="C3" s="424" t="s">
        <v>15</v>
      </c>
      <c r="D3" s="425"/>
      <c r="E3" s="425"/>
      <c r="F3" s="426"/>
      <c r="G3" s="243" t="s">
        <v>65</v>
      </c>
      <c r="H3" s="403" t="s">
        <v>88</v>
      </c>
      <c r="I3" s="404"/>
      <c r="J3" s="404"/>
      <c r="K3" s="404"/>
      <c r="L3" s="404"/>
      <c r="M3" s="401" t="s">
        <v>64</v>
      </c>
      <c r="N3" s="408" t="s">
        <v>54</v>
      </c>
      <c r="O3" s="399" t="s">
        <v>15</v>
      </c>
      <c r="P3" s="400"/>
      <c r="Q3" s="244" t="s">
        <v>65</v>
      </c>
      <c r="R3" s="407" t="s">
        <v>89</v>
      </c>
      <c r="S3" s="404"/>
      <c r="T3" s="404"/>
      <c r="U3" s="405" t="s">
        <v>64</v>
      </c>
      <c r="V3" s="408" t="s">
        <v>55</v>
      </c>
      <c r="W3" s="411"/>
      <c r="X3" s="125"/>
      <c r="Y3" s="125"/>
      <c r="Z3" s="241"/>
      <c r="AA3" s="241"/>
      <c r="AB3" s="241"/>
      <c r="AC3" s="241"/>
      <c r="AD3" s="241"/>
      <c r="AE3" s="241"/>
      <c r="AF3" s="241"/>
      <c r="AG3" s="241"/>
      <c r="AH3" s="241"/>
      <c r="AI3" s="241"/>
    </row>
    <row r="4" spans="1:35" s="242" customFormat="1" ht="24" customHeight="1" thickBot="1">
      <c r="A4" s="415"/>
      <c r="B4" s="419"/>
      <c r="C4" s="245" t="s">
        <v>57</v>
      </c>
      <c r="D4" s="246" t="s">
        <v>94</v>
      </c>
      <c r="E4" s="297" t="s">
        <v>95</v>
      </c>
      <c r="F4" s="245" t="s">
        <v>58</v>
      </c>
      <c r="G4" s="275" t="s">
        <v>63</v>
      </c>
      <c r="H4" s="247" t="s">
        <v>87</v>
      </c>
      <c r="I4" s="246" t="s">
        <v>94</v>
      </c>
      <c r="J4" s="297" t="s">
        <v>95</v>
      </c>
      <c r="K4" s="247" t="s">
        <v>11</v>
      </c>
      <c r="L4" s="247" t="s">
        <v>93</v>
      </c>
      <c r="M4" s="402"/>
      <c r="N4" s="409"/>
      <c r="O4" s="248" t="s">
        <v>25</v>
      </c>
      <c r="P4" s="248" t="s">
        <v>58</v>
      </c>
      <c r="Q4" s="276" t="s">
        <v>63</v>
      </c>
      <c r="R4" s="250" t="s">
        <v>87</v>
      </c>
      <c r="S4" s="249"/>
      <c r="T4" s="249" t="s">
        <v>93</v>
      </c>
      <c r="U4" s="406"/>
      <c r="V4" s="409"/>
      <c r="W4" s="412"/>
      <c r="X4" s="125"/>
      <c r="Y4" s="125"/>
      <c r="Z4" s="241"/>
      <c r="AA4" s="241"/>
      <c r="AB4" s="241"/>
      <c r="AC4" s="241"/>
      <c r="AD4" s="241"/>
      <c r="AE4" s="241"/>
      <c r="AF4" s="241"/>
      <c r="AG4" s="241"/>
      <c r="AH4" s="241"/>
      <c r="AI4" s="241"/>
    </row>
    <row r="5" spans="1:23" ht="19.5" customHeight="1" thickBot="1">
      <c r="A5" s="277"/>
      <c r="B5" s="129"/>
      <c r="C5" s="251"/>
      <c r="D5" s="252" t="e">
        <f>(750/PRODUCT((INT(C5)*60)+((C5-(INT(C5)))*100)))*3.6</f>
        <v>#DIV/0!</v>
      </c>
      <c r="E5" s="101">
        <f>PRODUCT((INT($C5)*60)+(($C5-(INT($C5)))*100))</f>
        <v>0</v>
      </c>
      <c r="F5" s="253" t="str">
        <f>IF(C5=0," ",VLOOKUP(C5,Evaluation_750m,VLOOKUP(A5,Catégorie,2)))</f>
        <v> </v>
      </c>
      <c r="G5" s="254"/>
      <c r="H5" s="251"/>
      <c r="I5" s="252" t="e">
        <f>(750/PRODUCT((INT(H5)*60)+((H5-(INT(H5)))*100)))*3.6</f>
        <v>#DIV/0!</v>
      </c>
      <c r="J5" s="101">
        <f>PRODUCT((INT($H5)*60)+(($H5-(INT($H5)))*100))</f>
        <v>0</v>
      </c>
      <c r="K5" s="303" t="str">
        <f>IF(C5=0," ",J5-E5)</f>
        <v> </v>
      </c>
      <c r="L5" s="255" t="str">
        <f aca="true" t="shared" si="0" ref="L5:L28">IF(H5=0," ",VLOOKUP(K5,Projet_course_VMA,2))</f>
        <v> </v>
      </c>
      <c r="M5" s="256"/>
      <c r="N5" s="257" t="str">
        <f>IF(M5=0," ",(SUM(F5,G5,L5,M5)/1.5))</f>
        <v> </v>
      </c>
      <c r="O5" s="258"/>
      <c r="P5" s="259" t="str">
        <f aca="true" t="shared" si="1" ref="P5:P28">IF(O5=0," ",VLOOKUP(O5,Course_10_minutes_N°1,VLOOKUP(A5,Catégorie,2)))</f>
        <v> </v>
      </c>
      <c r="Q5" s="254"/>
      <c r="R5" s="258"/>
      <c r="S5" s="267">
        <f>O5-R5</f>
        <v>0</v>
      </c>
      <c r="T5" s="255" t="str">
        <f aca="true" t="shared" si="2" ref="T5:T28">IF(R5=0," ",VLOOKUP(S5,Projet_course_de_durée,2))</f>
        <v> </v>
      </c>
      <c r="U5" s="256"/>
      <c r="V5" s="257" t="str">
        <f>IF(U5=0," ",(SUM(P5,Q5,T5,U5)/1.5))</f>
        <v> </v>
      </c>
      <c r="W5" s="133" t="str">
        <f>IF(ISERROR(AVERAGE(N5,V5))," ",(AVERAGE(N5,V5)))</f>
        <v> </v>
      </c>
    </row>
    <row r="6" spans="1:23" ht="19.5" customHeight="1" thickBot="1">
      <c r="A6" s="277"/>
      <c r="B6" s="129"/>
      <c r="C6" s="251"/>
      <c r="D6" s="252" t="e">
        <f aca="true" t="shared" si="3" ref="D6:D28">(750/PRODUCT((INT(C6)*60)+((C6-(INT(C6)))*100)))*3.6</f>
        <v>#DIV/0!</v>
      </c>
      <c r="E6" s="101">
        <f>PRODUCT((INT($C6)*60)+(($C6-(INT($C6)))*100))</f>
        <v>0</v>
      </c>
      <c r="F6" s="253" t="str">
        <f>IF(C6=0," ",VLOOKUP(C6,Evaluation_750m,VLOOKUP(A6,Catégorie,2)))</f>
        <v> </v>
      </c>
      <c r="G6" s="254"/>
      <c r="H6" s="251"/>
      <c r="I6" s="252" t="e">
        <f aca="true" t="shared" si="4" ref="I6:I28">(750/PRODUCT((INT(H6)*60)+((H6-(INT(H6)))*100)))*3.6</f>
        <v>#DIV/0!</v>
      </c>
      <c r="J6" s="101">
        <f>PRODUCT((INT($H6)*60)+(($H6-(INT($H6)))*100))</f>
        <v>0</v>
      </c>
      <c r="K6" s="303" t="str">
        <f>IF(C6=0," ",J6-E6)</f>
        <v> </v>
      </c>
      <c r="L6" s="255" t="str">
        <f t="shared" si="0"/>
        <v> </v>
      </c>
      <c r="M6" s="256"/>
      <c r="N6" s="257" t="str">
        <f aca="true" t="shared" si="5" ref="N6:N28">IF(M6=0," ",(SUM(F6,G6,L6,M6)/1.5))</f>
        <v> </v>
      </c>
      <c r="O6" s="258"/>
      <c r="P6" s="259" t="str">
        <f t="shared" si="1"/>
        <v> </v>
      </c>
      <c r="Q6" s="254"/>
      <c r="R6" s="258"/>
      <c r="S6" s="267">
        <f aca="true" t="shared" si="6" ref="S6:S28">O6-R6</f>
        <v>0</v>
      </c>
      <c r="T6" s="255" t="str">
        <f t="shared" si="2"/>
        <v> </v>
      </c>
      <c r="U6" s="256"/>
      <c r="V6" s="257" t="str">
        <f aca="true" t="shared" si="7" ref="V6:V28">IF(U6=0," ",(SUM(P6,Q6,T6,U6)/1.5))</f>
        <v> </v>
      </c>
      <c r="W6" s="133" t="str">
        <f aca="true" t="shared" si="8" ref="W6:W28">IF(ISERROR(AVERAGE(N6,V6))," ",(AVERAGE(N6,V6)))</f>
        <v> </v>
      </c>
    </row>
    <row r="7" spans="1:23" ht="19.5" customHeight="1" thickBot="1">
      <c r="A7" s="277"/>
      <c r="B7" s="129"/>
      <c r="C7" s="251"/>
      <c r="D7" s="252" t="e">
        <f t="shared" si="3"/>
        <v>#DIV/0!</v>
      </c>
      <c r="E7" s="101">
        <f aca="true" t="shared" si="9" ref="E7:E28">PRODUCT((INT($C7)*60)+(($C7-(INT($C7)))*100))</f>
        <v>0</v>
      </c>
      <c r="F7" s="253" t="str">
        <f aca="true" t="shared" si="10" ref="F7:F28">IF(C7=0," ",VLOOKUP(C7,Evaluation_750m,VLOOKUP(A7,Catégorie,2)))</f>
        <v> </v>
      </c>
      <c r="G7" s="254"/>
      <c r="H7" s="251"/>
      <c r="I7" s="252" t="e">
        <f t="shared" si="4"/>
        <v>#DIV/0!</v>
      </c>
      <c r="J7" s="101">
        <f aca="true" t="shared" si="11" ref="J7:J28">PRODUCT((INT($H7)*60)+(($H7-(INT($H7)))*100))</f>
        <v>0</v>
      </c>
      <c r="K7" s="303" t="str">
        <f aca="true" t="shared" si="12" ref="K7:K28">IF(C7=0," ",J7-E7)</f>
        <v> </v>
      </c>
      <c r="L7" s="255" t="str">
        <f t="shared" si="0"/>
        <v> </v>
      </c>
      <c r="M7" s="256"/>
      <c r="N7" s="257" t="str">
        <f t="shared" si="5"/>
        <v> </v>
      </c>
      <c r="O7" s="258"/>
      <c r="P7" s="259" t="str">
        <f t="shared" si="1"/>
        <v> </v>
      </c>
      <c r="Q7" s="254"/>
      <c r="R7" s="258"/>
      <c r="S7" s="267">
        <f t="shared" si="6"/>
        <v>0</v>
      </c>
      <c r="T7" s="255" t="str">
        <f t="shared" si="2"/>
        <v> </v>
      </c>
      <c r="U7" s="256"/>
      <c r="V7" s="257" t="str">
        <f t="shared" si="7"/>
        <v> </v>
      </c>
      <c r="W7" s="133" t="str">
        <f t="shared" si="8"/>
        <v> </v>
      </c>
    </row>
    <row r="8" spans="1:23" ht="19.5" customHeight="1" thickBot="1">
      <c r="A8" s="277"/>
      <c r="B8" s="129"/>
      <c r="C8" s="251"/>
      <c r="D8" s="252" t="e">
        <f t="shared" si="3"/>
        <v>#DIV/0!</v>
      </c>
      <c r="E8" s="101">
        <f t="shared" si="9"/>
        <v>0</v>
      </c>
      <c r="F8" s="253" t="str">
        <f t="shared" si="10"/>
        <v> </v>
      </c>
      <c r="G8" s="254"/>
      <c r="H8" s="251"/>
      <c r="I8" s="252" t="e">
        <f t="shared" si="4"/>
        <v>#DIV/0!</v>
      </c>
      <c r="J8" s="101">
        <f t="shared" si="11"/>
        <v>0</v>
      </c>
      <c r="K8" s="303" t="str">
        <f t="shared" si="12"/>
        <v> </v>
      </c>
      <c r="L8" s="255" t="str">
        <f t="shared" si="0"/>
        <v> </v>
      </c>
      <c r="M8" s="256"/>
      <c r="N8" s="257" t="str">
        <f t="shared" si="5"/>
        <v> </v>
      </c>
      <c r="O8" s="258"/>
      <c r="P8" s="259" t="str">
        <f t="shared" si="1"/>
        <v> </v>
      </c>
      <c r="Q8" s="254"/>
      <c r="R8" s="258"/>
      <c r="S8" s="267">
        <f t="shared" si="6"/>
        <v>0</v>
      </c>
      <c r="T8" s="255" t="str">
        <f t="shared" si="2"/>
        <v> </v>
      </c>
      <c r="U8" s="256"/>
      <c r="V8" s="257" t="str">
        <f t="shared" si="7"/>
        <v> </v>
      </c>
      <c r="W8" s="133" t="str">
        <f t="shared" si="8"/>
        <v> </v>
      </c>
    </row>
    <row r="9" spans="1:23" ht="19.5" customHeight="1" thickBot="1">
      <c r="A9" s="277"/>
      <c r="B9" s="129"/>
      <c r="C9" s="251"/>
      <c r="D9" s="252" t="e">
        <f t="shared" si="3"/>
        <v>#DIV/0!</v>
      </c>
      <c r="E9" s="101">
        <f t="shared" si="9"/>
        <v>0</v>
      </c>
      <c r="F9" s="253" t="str">
        <f t="shared" si="10"/>
        <v> </v>
      </c>
      <c r="G9" s="254"/>
      <c r="H9" s="251"/>
      <c r="I9" s="252" t="e">
        <f t="shared" si="4"/>
        <v>#DIV/0!</v>
      </c>
      <c r="J9" s="101">
        <f t="shared" si="11"/>
        <v>0</v>
      </c>
      <c r="K9" s="303" t="str">
        <f t="shared" si="12"/>
        <v> </v>
      </c>
      <c r="L9" s="255" t="str">
        <f t="shared" si="0"/>
        <v> </v>
      </c>
      <c r="M9" s="256"/>
      <c r="N9" s="257" t="str">
        <f t="shared" si="5"/>
        <v> </v>
      </c>
      <c r="O9" s="258"/>
      <c r="P9" s="259" t="str">
        <f t="shared" si="1"/>
        <v> </v>
      </c>
      <c r="Q9" s="254"/>
      <c r="R9" s="258"/>
      <c r="S9" s="267">
        <f t="shared" si="6"/>
        <v>0</v>
      </c>
      <c r="T9" s="255" t="str">
        <f t="shared" si="2"/>
        <v> </v>
      </c>
      <c r="U9" s="256"/>
      <c r="V9" s="257" t="str">
        <f t="shared" si="7"/>
        <v> </v>
      </c>
      <c r="W9" s="133" t="str">
        <f t="shared" si="8"/>
        <v> </v>
      </c>
    </row>
    <row r="10" spans="1:23" ht="19.5" customHeight="1" thickBot="1">
      <c r="A10" s="277"/>
      <c r="B10" s="129"/>
      <c r="C10" s="251"/>
      <c r="D10" s="252" t="e">
        <f t="shared" si="3"/>
        <v>#DIV/0!</v>
      </c>
      <c r="E10" s="101">
        <f t="shared" si="9"/>
        <v>0</v>
      </c>
      <c r="F10" s="253" t="str">
        <f t="shared" si="10"/>
        <v> </v>
      </c>
      <c r="G10" s="254"/>
      <c r="H10" s="251"/>
      <c r="I10" s="252" t="e">
        <f t="shared" si="4"/>
        <v>#DIV/0!</v>
      </c>
      <c r="J10" s="101">
        <f t="shared" si="11"/>
        <v>0</v>
      </c>
      <c r="K10" s="303" t="str">
        <f t="shared" si="12"/>
        <v> </v>
      </c>
      <c r="L10" s="255" t="str">
        <f t="shared" si="0"/>
        <v> </v>
      </c>
      <c r="M10" s="256"/>
      <c r="N10" s="257" t="str">
        <f t="shared" si="5"/>
        <v> </v>
      </c>
      <c r="O10" s="258"/>
      <c r="P10" s="259" t="str">
        <f t="shared" si="1"/>
        <v> </v>
      </c>
      <c r="Q10" s="254"/>
      <c r="R10" s="258"/>
      <c r="S10" s="267">
        <f t="shared" si="6"/>
        <v>0</v>
      </c>
      <c r="T10" s="255" t="str">
        <f t="shared" si="2"/>
        <v> </v>
      </c>
      <c r="U10" s="256"/>
      <c r="V10" s="257" t="str">
        <f t="shared" si="7"/>
        <v> </v>
      </c>
      <c r="W10" s="133" t="str">
        <f t="shared" si="8"/>
        <v> </v>
      </c>
    </row>
    <row r="11" spans="1:23" ht="19.5" customHeight="1" thickBot="1">
      <c r="A11" s="277"/>
      <c r="B11" s="129"/>
      <c r="C11" s="251"/>
      <c r="D11" s="252" t="e">
        <f t="shared" si="3"/>
        <v>#DIV/0!</v>
      </c>
      <c r="E11" s="101">
        <f t="shared" si="9"/>
        <v>0</v>
      </c>
      <c r="F11" s="253" t="str">
        <f t="shared" si="10"/>
        <v> </v>
      </c>
      <c r="G11" s="254"/>
      <c r="H11" s="251"/>
      <c r="I11" s="252" t="e">
        <f t="shared" si="4"/>
        <v>#DIV/0!</v>
      </c>
      <c r="J11" s="101">
        <f t="shared" si="11"/>
        <v>0</v>
      </c>
      <c r="K11" s="303" t="str">
        <f t="shared" si="12"/>
        <v> </v>
      </c>
      <c r="L11" s="255" t="str">
        <f t="shared" si="0"/>
        <v> </v>
      </c>
      <c r="M11" s="256"/>
      <c r="N11" s="257" t="str">
        <f t="shared" si="5"/>
        <v> </v>
      </c>
      <c r="O11" s="258"/>
      <c r="P11" s="259" t="str">
        <f t="shared" si="1"/>
        <v> </v>
      </c>
      <c r="Q11" s="254"/>
      <c r="R11" s="258"/>
      <c r="S11" s="267">
        <f t="shared" si="6"/>
        <v>0</v>
      </c>
      <c r="T11" s="255" t="str">
        <f t="shared" si="2"/>
        <v> </v>
      </c>
      <c r="U11" s="256"/>
      <c r="V11" s="257" t="str">
        <f t="shared" si="7"/>
        <v> </v>
      </c>
      <c r="W11" s="133" t="str">
        <f t="shared" si="8"/>
        <v> </v>
      </c>
    </row>
    <row r="12" spans="1:23" ht="19.5" customHeight="1" thickBot="1">
      <c r="A12" s="277"/>
      <c r="B12" s="129"/>
      <c r="C12" s="251"/>
      <c r="D12" s="252" t="e">
        <f t="shared" si="3"/>
        <v>#DIV/0!</v>
      </c>
      <c r="E12" s="101">
        <f t="shared" si="9"/>
        <v>0</v>
      </c>
      <c r="F12" s="253" t="str">
        <f t="shared" si="10"/>
        <v> </v>
      </c>
      <c r="G12" s="254"/>
      <c r="H12" s="251"/>
      <c r="I12" s="252" t="e">
        <f t="shared" si="4"/>
        <v>#DIV/0!</v>
      </c>
      <c r="J12" s="101">
        <f t="shared" si="11"/>
        <v>0</v>
      </c>
      <c r="K12" s="303" t="str">
        <f t="shared" si="12"/>
        <v> </v>
      </c>
      <c r="L12" s="255" t="str">
        <f t="shared" si="0"/>
        <v> </v>
      </c>
      <c r="M12" s="256"/>
      <c r="N12" s="257" t="str">
        <f t="shared" si="5"/>
        <v> </v>
      </c>
      <c r="O12" s="258"/>
      <c r="P12" s="259" t="str">
        <f t="shared" si="1"/>
        <v> </v>
      </c>
      <c r="Q12" s="254"/>
      <c r="R12" s="258"/>
      <c r="S12" s="267">
        <f t="shared" si="6"/>
        <v>0</v>
      </c>
      <c r="T12" s="255" t="str">
        <f t="shared" si="2"/>
        <v> </v>
      </c>
      <c r="U12" s="256"/>
      <c r="V12" s="257" t="str">
        <f t="shared" si="7"/>
        <v> </v>
      </c>
      <c r="W12" s="133" t="str">
        <f t="shared" si="8"/>
        <v> </v>
      </c>
    </row>
    <row r="13" spans="1:23" ht="19.5" customHeight="1" thickBot="1">
      <c r="A13" s="277"/>
      <c r="B13" s="129"/>
      <c r="C13" s="251"/>
      <c r="D13" s="252" t="e">
        <f t="shared" si="3"/>
        <v>#DIV/0!</v>
      </c>
      <c r="E13" s="101">
        <f t="shared" si="9"/>
        <v>0</v>
      </c>
      <c r="F13" s="253" t="str">
        <f t="shared" si="10"/>
        <v> </v>
      </c>
      <c r="G13" s="254"/>
      <c r="H13" s="251"/>
      <c r="I13" s="252" t="e">
        <f t="shared" si="4"/>
        <v>#DIV/0!</v>
      </c>
      <c r="J13" s="101">
        <f t="shared" si="11"/>
        <v>0</v>
      </c>
      <c r="K13" s="303" t="str">
        <f t="shared" si="12"/>
        <v> </v>
      </c>
      <c r="L13" s="255" t="str">
        <f t="shared" si="0"/>
        <v> </v>
      </c>
      <c r="M13" s="256"/>
      <c r="N13" s="257" t="str">
        <f t="shared" si="5"/>
        <v> </v>
      </c>
      <c r="O13" s="258"/>
      <c r="P13" s="259" t="str">
        <f t="shared" si="1"/>
        <v> </v>
      </c>
      <c r="Q13" s="254"/>
      <c r="R13" s="258"/>
      <c r="S13" s="267">
        <f t="shared" si="6"/>
        <v>0</v>
      </c>
      <c r="T13" s="255" t="str">
        <f t="shared" si="2"/>
        <v> </v>
      </c>
      <c r="U13" s="256"/>
      <c r="V13" s="257" t="str">
        <f t="shared" si="7"/>
        <v> </v>
      </c>
      <c r="W13" s="133" t="str">
        <f t="shared" si="8"/>
        <v> </v>
      </c>
    </row>
    <row r="14" spans="1:23" ht="19.5" customHeight="1" thickBot="1">
      <c r="A14" s="277"/>
      <c r="B14" s="129"/>
      <c r="C14" s="251"/>
      <c r="D14" s="252" t="e">
        <f t="shared" si="3"/>
        <v>#DIV/0!</v>
      </c>
      <c r="E14" s="101">
        <f t="shared" si="9"/>
        <v>0</v>
      </c>
      <c r="F14" s="253" t="str">
        <f t="shared" si="10"/>
        <v> </v>
      </c>
      <c r="G14" s="254"/>
      <c r="H14" s="251"/>
      <c r="I14" s="252" t="e">
        <f t="shared" si="4"/>
        <v>#DIV/0!</v>
      </c>
      <c r="J14" s="101">
        <f t="shared" si="11"/>
        <v>0</v>
      </c>
      <c r="K14" s="303" t="str">
        <f t="shared" si="12"/>
        <v> </v>
      </c>
      <c r="L14" s="255" t="str">
        <f t="shared" si="0"/>
        <v> </v>
      </c>
      <c r="M14" s="256"/>
      <c r="N14" s="257" t="str">
        <f t="shared" si="5"/>
        <v> </v>
      </c>
      <c r="O14" s="258"/>
      <c r="P14" s="259" t="str">
        <f t="shared" si="1"/>
        <v> </v>
      </c>
      <c r="Q14" s="254"/>
      <c r="R14" s="258"/>
      <c r="S14" s="267">
        <f t="shared" si="6"/>
        <v>0</v>
      </c>
      <c r="T14" s="255" t="str">
        <f t="shared" si="2"/>
        <v> </v>
      </c>
      <c r="U14" s="256"/>
      <c r="V14" s="257" t="str">
        <f t="shared" si="7"/>
        <v> </v>
      </c>
      <c r="W14" s="133" t="str">
        <f t="shared" si="8"/>
        <v> </v>
      </c>
    </row>
    <row r="15" spans="1:23" ht="19.5" customHeight="1" thickBot="1">
      <c r="A15" s="277"/>
      <c r="B15" s="129"/>
      <c r="C15" s="251"/>
      <c r="D15" s="252" t="e">
        <f t="shared" si="3"/>
        <v>#DIV/0!</v>
      </c>
      <c r="E15" s="101">
        <f t="shared" si="9"/>
        <v>0</v>
      </c>
      <c r="F15" s="253" t="str">
        <f t="shared" si="10"/>
        <v> </v>
      </c>
      <c r="G15" s="254"/>
      <c r="H15" s="251"/>
      <c r="I15" s="252" t="e">
        <f t="shared" si="4"/>
        <v>#DIV/0!</v>
      </c>
      <c r="J15" s="101">
        <f t="shared" si="11"/>
        <v>0</v>
      </c>
      <c r="K15" s="303" t="str">
        <f t="shared" si="12"/>
        <v> </v>
      </c>
      <c r="L15" s="255" t="str">
        <f t="shared" si="0"/>
        <v> </v>
      </c>
      <c r="M15" s="256"/>
      <c r="N15" s="257" t="str">
        <f t="shared" si="5"/>
        <v> </v>
      </c>
      <c r="O15" s="258"/>
      <c r="P15" s="259" t="str">
        <f t="shared" si="1"/>
        <v> </v>
      </c>
      <c r="Q15" s="254"/>
      <c r="R15" s="258"/>
      <c r="S15" s="267">
        <f t="shared" si="6"/>
        <v>0</v>
      </c>
      <c r="T15" s="255" t="str">
        <f t="shared" si="2"/>
        <v> </v>
      </c>
      <c r="U15" s="256"/>
      <c r="V15" s="257" t="str">
        <f t="shared" si="7"/>
        <v> </v>
      </c>
      <c r="W15" s="133" t="str">
        <f t="shared" si="8"/>
        <v> </v>
      </c>
    </row>
    <row r="16" spans="1:23" ht="19.5" customHeight="1" thickBot="1">
      <c r="A16" s="277"/>
      <c r="B16" s="129"/>
      <c r="C16" s="251"/>
      <c r="D16" s="252" t="e">
        <f t="shared" si="3"/>
        <v>#DIV/0!</v>
      </c>
      <c r="E16" s="101">
        <f t="shared" si="9"/>
        <v>0</v>
      </c>
      <c r="F16" s="253" t="str">
        <f t="shared" si="10"/>
        <v> </v>
      </c>
      <c r="G16" s="254"/>
      <c r="H16" s="251"/>
      <c r="I16" s="252" t="e">
        <f t="shared" si="4"/>
        <v>#DIV/0!</v>
      </c>
      <c r="J16" s="101">
        <f t="shared" si="11"/>
        <v>0</v>
      </c>
      <c r="K16" s="303" t="str">
        <f t="shared" si="12"/>
        <v> </v>
      </c>
      <c r="L16" s="255" t="str">
        <f t="shared" si="0"/>
        <v> </v>
      </c>
      <c r="M16" s="256"/>
      <c r="N16" s="257" t="str">
        <f t="shared" si="5"/>
        <v> </v>
      </c>
      <c r="O16" s="258"/>
      <c r="P16" s="259" t="str">
        <f t="shared" si="1"/>
        <v> </v>
      </c>
      <c r="Q16" s="254"/>
      <c r="R16" s="258"/>
      <c r="S16" s="267">
        <f t="shared" si="6"/>
        <v>0</v>
      </c>
      <c r="T16" s="255" t="str">
        <f t="shared" si="2"/>
        <v> </v>
      </c>
      <c r="U16" s="256"/>
      <c r="V16" s="257" t="str">
        <f t="shared" si="7"/>
        <v> </v>
      </c>
      <c r="W16" s="133" t="str">
        <f t="shared" si="8"/>
        <v> </v>
      </c>
    </row>
    <row r="17" spans="1:23" ht="19.5" customHeight="1" thickBot="1">
      <c r="A17" s="277"/>
      <c r="B17" s="129"/>
      <c r="C17" s="251"/>
      <c r="D17" s="252" t="e">
        <f t="shared" si="3"/>
        <v>#DIV/0!</v>
      </c>
      <c r="E17" s="101">
        <f t="shared" si="9"/>
        <v>0</v>
      </c>
      <c r="F17" s="253" t="str">
        <f t="shared" si="10"/>
        <v> </v>
      </c>
      <c r="G17" s="254"/>
      <c r="H17" s="251"/>
      <c r="I17" s="252" t="e">
        <f t="shared" si="4"/>
        <v>#DIV/0!</v>
      </c>
      <c r="J17" s="101">
        <f t="shared" si="11"/>
        <v>0</v>
      </c>
      <c r="K17" s="303" t="str">
        <f t="shared" si="12"/>
        <v> </v>
      </c>
      <c r="L17" s="255" t="str">
        <f t="shared" si="0"/>
        <v> </v>
      </c>
      <c r="M17" s="256"/>
      <c r="N17" s="257" t="str">
        <f t="shared" si="5"/>
        <v> </v>
      </c>
      <c r="O17" s="258"/>
      <c r="P17" s="259" t="str">
        <f t="shared" si="1"/>
        <v> </v>
      </c>
      <c r="Q17" s="254"/>
      <c r="R17" s="258"/>
      <c r="S17" s="267">
        <f t="shared" si="6"/>
        <v>0</v>
      </c>
      <c r="T17" s="255" t="str">
        <f t="shared" si="2"/>
        <v> </v>
      </c>
      <c r="U17" s="256"/>
      <c r="V17" s="257" t="str">
        <f t="shared" si="7"/>
        <v> </v>
      </c>
      <c r="W17" s="133" t="str">
        <f t="shared" si="8"/>
        <v> </v>
      </c>
    </row>
    <row r="18" spans="1:23" ht="19.5" customHeight="1" thickBot="1">
      <c r="A18" s="277"/>
      <c r="B18" s="129"/>
      <c r="C18" s="251"/>
      <c r="D18" s="252" t="e">
        <f t="shared" si="3"/>
        <v>#DIV/0!</v>
      </c>
      <c r="E18" s="101">
        <f t="shared" si="9"/>
        <v>0</v>
      </c>
      <c r="F18" s="253" t="str">
        <f t="shared" si="10"/>
        <v> </v>
      </c>
      <c r="G18" s="254"/>
      <c r="H18" s="251"/>
      <c r="I18" s="252" t="e">
        <f t="shared" si="4"/>
        <v>#DIV/0!</v>
      </c>
      <c r="J18" s="101">
        <f t="shared" si="11"/>
        <v>0</v>
      </c>
      <c r="K18" s="303" t="str">
        <f t="shared" si="12"/>
        <v> </v>
      </c>
      <c r="L18" s="255" t="str">
        <f t="shared" si="0"/>
        <v> </v>
      </c>
      <c r="M18" s="256"/>
      <c r="N18" s="257" t="str">
        <f t="shared" si="5"/>
        <v> </v>
      </c>
      <c r="O18" s="258"/>
      <c r="P18" s="259" t="str">
        <f t="shared" si="1"/>
        <v> </v>
      </c>
      <c r="Q18" s="254"/>
      <c r="R18" s="258"/>
      <c r="S18" s="267">
        <f t="shared" si="6"/>
        <v>0</v>
      </c>
      <c r="T18" s="255" t="str">
        <f t="shared" si="2"/>
        <v> </v>
      </c>
      <c r="U18" s="256"/>
      <c r="V18" s="257" t="str">
        <f t="shared" si="7"/>
        <v> </v>
      </c>
      <c r="W18" s="133" t="str">
        <f t="shared" si="8"/>
        <v> </v>
      </c>
    </row>
    <row r="19" spans="1:23" ht="19.5" customHeight="1" thickBot="1">
      <c r="A19" s="277"/>
      <c r="B19" s="129"/>
      <c r="C19" s="251"/>
      <c r="D19" s="252" t="e">
        <f t="shared" si="3"/>
        <v>#DIV/0!</v>
      </c>
      <c r="E19" s="101">
        <f t="shared" si="9"/>
        <v>0</v>
      </c>
      <c r="F19" s="253" t="str">
        <f t="shared" si="10"/>
        <v> </v>
      </c>
      <c r="G19" s="254"/>
      <c r="H19" s="251"/>
      <c r="I19" s="252" t="e">
        <f t="shared" si="4"/>
        <v>#DIV/0!</v>
      </c>
      <c r="J19" s="101">
        <f t="shared" si="11"/>
        <v>0</v>
      </c>
      <c r="K19" s="303" t="str">
        <f t="shared" si="12"/>
        <v> </v>
      </c>
      <c r="L19" s="255" t="str">
        <f t="shared" si="0"/>
        <v> </v>
      </c>
      <c r="M19" s="256"/>
      <c r="N19" s="257" t="str">
        <f t="shared" si="5"/>
        <v> </v>
      </c>
      <c r="O19" s="258"/>
      <c r="P19" s="259" t="str">
        <f t="shared" si="1"/>
        <v> </v>
      </c>
      <c r="Q19" s="254"/>
      <c r="R19" s="258"/>
      <c r="S19" s="267">
        <f t="shared" si="6"/>
        <v>0</v>
      </c>
      <c r="T19" s="255" t="str">
        <f t="shared" si="2"/>
        <v> </v>
      </c>
      <c r="U19" s="256"/>
      <c r="V19" s="257" t="str">
        <f t="shared" si="7"/>
        <v> </v>
      </c>
      <c r="W19" s="133" t="str">
        <f t="shared" si="8"/>
        <v> </v>
      </c>
    </row>
    <row r="20" spans="1:23" ht="19.5" customHeight="1" thickBot="1">
      <c r="A20" s="277"/>
      <c r="B20" s="129"/>
      <c r="C20" s="251"/>
      <c r="D20" s="252" t="e">
        <f t="shared" si="3"/>
        <v>#DIV/0!</v>
      </c>
      <c r="E20" s="101">
        <f t="shared" si="9"/>
        <v>0</v>
      </c>
      <c r="F20" s="253" t="str">
        <f t="shared" si="10"/>
        <v> </v>
      </c>
      <c r="G20" s="254"/>
      <c r="H20" s="251"/>
      <c r="I20" s="252" t="e">
        <f t="shared" si="4"/>
        <v>#DIV/0!</v>
      </c>
      <c r="J20" s="101">
        <f t="shared" si="11"/>
        <v>0</v>
      </c>
      <c r="K20" s="303" t="str">
        <f t="shared" si="12"/>
        <v> </v>
      </c>
      <c r="L20" s="255" t="str">
        <f t="shared" si="0"/>
        <v> </v>
      </c>
      <c r="M20" s="256"/>
      <c r="N20" s="257" t="str">
        <f t="shared" si="5"/>
        <v> </v>
      </c>
      <c r="O20" s="258"/>
      <c r="P20" s="259" t="str">
        <f t="shared" si="1"/>
        <v> </v>
      </c>
      <c r="Q20" s="254"/>
      <c r="R20" s="258"/>
      <c r="S20" s="267">
        <f t="shared" si="6"/>
        <v>0</v>
      </c>
      <c r="T20" s="255" t="str">
        <f t="shared" si="2"/>
        <v> </v>
      </c>
      <c r="U20" s="256"/>
      <c r="V20" s="257" t="str">
        <f t="shared" si="7"/>
        <v> </v>
      </c>
      <c r="W20" s="133" t="str">
        <f t="shared" si="8"/>
        <v> </v>
      </c>
    </row>
    <row r="21" spans="1:23" ht="19.5" customHeight="1" thickBot="1">
      <c r="A21" s="277"/>
      <c r="B21" s="129"/>
      <c r="C21" s="251"/>
      <c r="D21" s="252" t="e">
        <f t="shared" si="3"/>
        <v>#DIV/0!</v>
      </c>
      <c r="E21" s="101">
        <f t="shared" si="9"/>
        <v>0</v>
      </c>
      <c r="F21" s="253" t="str">
        <f t="shared" si="10"/>
        <v> </v>
      </c>
      <c r="G21" s="254"/>
      <c r="H21" s="251"/>
      <c r="I21" s="252" t="e">
        <f t="shared" si="4"/>
        <v>#DIV/0!</v>
      </c>
      <c r="J21" s="101">
        <f t="shared" si="11"/>
        <v>0</v>
      </c>
      <c r="K21" s="303" t="str">
        <f t="shared" si="12"/>
        <v> </v>
      </c>
      <c r="L21" s="255" t="str">
        <f t="shared" si="0"/>
        <v> </v>
      </c>
      <c r="M21" s="256"/>
      <c r="N21" s="257" t="str">
        <f t="shared" si="5"/>
        <v> </v>
      </c>
      <c r="O21" s="258"/>
      <c r="P21" s="259" t="str">
        <f t="shared" si="1"/>
        <v> </v>
      </c>
      <c r="Q21" s="254"/>
      <c r="R21" s="258"/>
      <c r="S21" s="267">
        <f t="shared" si="6"/>
        <v>0</v>
      </c>
      <c r="T21" s="255" t="str">
        <f t="shared" si="2"/>
        <v> </v>
      </c>
      <c r="U21" s="256"/>
      <c r="V21" s="257" t="str">
        <f t="shared" si="7"/>
        <v> </v>
      </c>
      <c r="W21" s="133" t="str">
        <f t="shared" si="8"/>
        <v> </v>
      </c>
    </row>
    <row r="22" spans="1:23" ht="19.5" customHeight="1" thickBot="1">
      <c r="A22" s="277"/>
      <c r="B22" s="129"/>
      <c r="C22" s="251"/>
      <c r="D22" s="252" t="e">
        <f t="shared" si="3"/>
        <v>#DIV/0!</v>
      </c>
      <c r="E22" s="101">
        <f t="shared" si="9"/>
        <v>0</v>
      </c>
      <c r="F22" s="253" t="str">
        <f t="shared" si="10"/>
        <v> </v>
      </c>
      <c r="G22" s="254"/>
      <c r="H22" s="251"/>
      <c r="I22" s="252" t="e">
        <f t="shared" si="4"/>
        <v>#DIV/0!</v>
      </c>
      <c r="J22" s="101">
        <f t="shared" si="11"/>
        <v>0</v>
      </c>
      <c r="K22" s="303" t="str">
        <f t="shared" si="12"/>
        <v> </v>
      </c>
      <c r="L22" s="255" t="str">
        <f t="shared" si="0"/>
        <v> </v>
      </c>
      <c r="M22" s="256"/>
      <c r="N22" s="257" t="str">
        <f t="shared" si="5"/>
        <v> </v>
      </c>
      <c r="O22" s="258"/>
      <c r="P22" s="259" t="str">
        <f t="shared" si="1"/>
        <v> </v>
      </c>
      <c r="Q22" s="254"/>
      <c r="R22" s="258"/>
      <c r="S22" s="267">
        <f t="shared" si="6"/>
        <v>0</v>
      </c>
      <c r="T22" s="255" t="str">
        <f t="shared" si="2"/>
        <v> </v>
      </c>
      <c r="U22" s="256"/>
      <c r="V22" s="257" t="str">
        <f t="shared" si="7"/>
        <v> </v>
      </c>
      <c r="W22" s="133" t="str">
        <f t="shared" si="8"/>
        <v> </v>
      </c>
    </row>
    <row r="23" spans="1:23" ht="19.5" customHeight="1" thickBot="1">
      <c r="A23" s="277"/>
      <c r="B23" s="129"/>
      <c r="C23" s="251"/>
      <c r="D23" s="252" t="e">
        <f t="shared" si="3"/>
        <v>#DIV/0!</v>
      </c>
      <c r="E23" s="101">
        <f t="shared" si="9"/>
        <v>0</v>
      </c>
      <c r="F23" s="253" t="str">
        <f t="shared" si="10"/>
        <v> </v>
      </c>
      <c r="G23" s="254"/>
      <c r="H23" s="251"/>
      <c r="I23" s="252" t="e">
        <f t="shared" si="4"/>
        <v>#DIV/0!</v>
      </c>
      <c r="J23" s="101">
        <f t="shared" si="11"/>
        <v>0</v>
      </c>
      <c r="K23" s="303" t="str">
        <f t="shared" si="12"/>
        <v> </v>
      </c>
      <c r="L23" s="255" t="str">
        <f t="shared" si="0"/>
        <v> </v>
      </c>
      <c r="M23" s="256"/>
      <c r="N23" s="257" t="str">
        <f t="shared" si="5"/>
        <v> </v>
      </c>
      <c r="O23" s="258"/>
      <c r="P23" s="259" t="str">
        <f t="shared" si="1"/>
        <v> </v>
      </c>
      <c r="Q23" s="254"/>
      <c r="R23" s="258"/>
      <c r="S23" s="267">
        <f t="shared" si="6"/>
        <v>0</v>
      </c>
      <c r="T23" s="255" t="str">
        <f t="shared" si="2"/>
        <v> </v>
      </c>
      <c r="U23" s="256"/>
      <c r="V23" s="257" t="str">
        <f t="shared" si="7"/>
        <v> </v>
      </c>
      <c r="W23" s="133" t="str">
        <f t="shared" si="8"/>
        <v> </v>
      </c>
    </row>
    <row r="24" spans="1:23" ht="19.5" customHeight="1" thickBot="1">
      <c r="A24" s="277"/>
      <c r="B24" s="129"/>
      <c r="C24" s="251"/>
      <c r="D24" s="252" t="e">
        <f t="shared" si="3"/>
        <v>#DIV/0!</v>
      </c>
      <c r="E24" s="101">
        <f t="shared" si="9"/>
        <v>0</v>
      </c>
      <c r="F24" s="253" t="str">
        <f t="shared" si="10"/>
        <v> </v>
      </c>
      <c r="G24" s="254"/>
      <c r="H24" s="251"/>
      <c r="I24" s="252" t="e">
        <f t="shared" si="4"/>
        <v>#DIV/0!</v>
      </c>
      <c r="J24" s="101">
        <f t="shared" si="11"/>
        <v>0</v>
      </c>
      <c r="K24" s="303" t="str">
        <f t="shared" si="12"/>
        <v> </v>
      </c>
      <c r="L24" s="255" t="str">
        <f t="shared" si="0"/>
        <v> </v>
      </c>
      <c r="M24" s="256"/>
      <c r="N24" s="257" t="str">
        <f t="shared" si="5"/>
        <v> </v>
      </c>
      <c r="O24" s="258"/>
      <c r="P24" s="259" t="str">
        <f t="shared" si="1"/>
        <v> </v>
      </c>
      <c r="Q24" s="254"/>
      <c r="R24" s="258"/>
      <c r="S24" s="267">
        <f t="shared" si="6"/>
        <v>0</v>
      </c>
      <c r="T24" s="255" t="str">
        <f t="shared" si="2"/>
        <v> </v>
      </c>
      <c r="U24" s="256"/>
      <c r="V24" s="257" t="str">
        <f t="shared" si="7"/>
        <v> </v>
      </c>
      <c r="W24" s="133" t="str">
        <f t="shared" si="8"/>
        <v> </v>
      </c>
    </row>
    <row r="25" spans="1:23" ht="19.5" customHeight="1" thickBot="1">
      <c r="A25" s="277"/>
      <c r="B25" s="129"/>
      <c r="C25" s="251"/>
      <c r="D25" s="252" t="e">
        <f t="shared" si="3"/>
        <v>#DIV/0!</v>
      </c>
      <c r="E25" s="101">
        <f t="shared" si="9"/>
        <v>0</v>
      </c>
      <c r="F25" s="253" t="str">
        <f t="shared" si="10"/>
        <v> </v>
      </c>
      <c r="G25" s="254"/>
      <c r="H25" s="251"/>
      <c r="I25" s="252" t="e">
        <f t="shared" si="4"/>
        <v>#DIV/0!</v>
      </c>
      <c r="J25" s="101">
        <f t="shared" si="11"/>
        <v>0</v>
      </c>
      <c r="K25" s="303" t="str">
        <f t="shared" si="12"/>
        <v> </v>
      </c>
      <c r="L25" s="255" t="str">
        <f t="shared" si="0"/>
        <v> </v>
      </c>
      <c r="M25" s="256"/>
      <c r="N25" s="257" t="str">
        <f t="shared" si="5"/>
        <v> </v>
      </c>
      <c r="O25" s="258"/>
      <c r="P25" s="259" t="str">
        <f t="shared" si="1"/>
        <v> </v>
      </c>
      <c r="Q25" s="254"/>
      <c r="R25" s="258"/>
      <c r="S25" s="267">
        <f t="shared" si="6"/>
        <v>0</v>
      </c>
      <c r="T25" s="255" t="str">
        <f t="shared" si="2"/>
        <v> </v>
      </c>
      <c r="U25" s="256"/>
      <c r="V25" s="257" t="str">
        <f t="shared" si="7"/>
        <v> </v>
      </c>
      <c r="W25" s="133" t="str">
        <f t="shared" si="8"/>
        <v> </v>
      </c>
    </row>
    <row r="26" spans="1:23" ht="19.5" customHeight="1" thickBot="1">
      <c r="A26" s="277"/>
      <c r="B26" s="129"/>
      <c r="C26" s="251"/>
      <c r="D26" s="252" t="e">
        <f t="shared" si="3"/>
        <v>#DIV/0!</v>
      </c>
      <c r="E26" s="101">
        <f t="shared" si="9"/>
        <v>0</v>
      </c>
      <c r="F26" s="253" t="str">
        <f t="shared" si="10"/>
        <v> </v>
      </c>
      <c r="G26" s="254"/>
      <c r="H26" s="251"/>
      <c r="I26" s="252" t="e">
        <f t="shared" si="4"/>
        <v>#DIV/0!</v>
      </c>
      <c r="J26" s="101">
        <f t="shared" si="11"/>
        <v>0</v>
      </c>
      <c r="K26" s="303" t="str">
        <f t="shared" si="12"/>
        <v> </v>
      </c>
      <c r="L26" s="255" t="str">
        <f t="shared" si="0"/>
        <v> </v>
      </c>
      <c r="M26" s="256"/>
      <c r="N26" s="257" t="str">
        <f t="shared" si="5"/>
        <v> </v>
      </c>
      <c r="O26" s="258"/>
      <c r="P26" s="259" t="str">
        <f t="shared" si="1"/>
        <v> </v>
      </c>
      <c r="Q26" s="254"/>
      <c r="R26" s="258"/>
      <c r="S26" s="267">
        <f t="shared" si="6"/>
        <v>0</v>
      </c>
      <c r="T26" s="255" t="str">
        <f t="shared" si="2"/>
        <v> </v>
      </c>
      <c r="U26" s="256"/>
      <c r="V26" s="257" t="str">
        <f t="shared" si="7"/>
        <v> </v>
      </c>
      <c r="W26" s="133" t="str">
        <f t="shared" si="8"/>
        <v> </v>
      </c>
    </row>
    <row r="27" spans="1:23" ht="19.5" customHeight="1" thickBot="1">
      <c r="A27" s="277"/>
      <c r="B27" s="129"/>
      <c r="C27" s="251"/>
      <c r="D27" s="252" t="e">
        <f t="shared" si="3"/>
        <v>#DIV/0!</v>
      </c>
      <c r="E27" s="101">
        <f t="shared" si="9"/>
        <v>0</v>
      </c>
      <c r="F27" s="253" t="str">
        <f t="shared" si="10"/>
        <v> </v>
      </c>
      <c r="G27" s="254"/>
      <c r="H27" s="251"/>
      <c r="I27" s="252" t="e">
        <f t="shared" si="4"/>
        <v>#DIV/0!</v>
      </c>
      <c r="J27" s="101">
        <f t="shared" si="11"/>
        <v>0</v>
      </c>
      <c r="K27" s="303" t="str">
        <f t="shared" si="12"/>
        <v> </v>
      </c>
      <c r="L27" s="255" t="str">
        <f t="shared" si="0"/>
        <v> </v>
      </c>
      <c r="M27" s="256"/>
      <c r="N27" s="257" t="str">
        <f t="shared" si="5"/>
        <v> </v>
      </c>
      <c r="O27" s="258"/>
      <c r="P27" s="259" t="str">
        <f t="shared" si="1"/>
        <v> </v>
      </c>
      <c r="Q27" s="254"/>
      <c r="R27" s="258"/>
      <c r="S27" s="267">
        <f t="shared" si="6"/>
        <v>0</v>
      </c>
      <c r="T27" s="255" t="str">
        <f t="shared" si="2"/>
        <v> </v>
      </c>
      <c r="U27" s="256"/>
      <c r="V27" s="257" t="str">
        <f t="shared" si="7"/>
        <v> </v>
      </c>
      <c r="W27" s="133" t="str">
        <f t="shared" si="8"/>
        <v> </v>
      </c>
    </row>
    <row r="28" spans="1:23" ht="19.5" customHeight="1">
      <c r="A28" s="277"/>
      <c r="B28" s="129"/>
      <c r="C28" s="251"/>
      <c r="D28" s="252" t="e">
        <f t="shared" si="3"/>
        <v>#DIV/0!</v>
      </c>
      <c r="E28" s="101">
        <f t="shared" si="9"/>
        <v>0</v>
      </c>
      <c r="F28" s="253" t="str">
        <f t="shared" si="10"/>
        <v> </v>
      </c>
      <c r="G28" s="254"/>
      <c r="H28" s="251"/>
      <c r="I28" s="252" t="e">
        <f t="shared" si="4"/>
        <v>#DIV/0!</v>
      </c>
      <c r="J28" s="101">
        <f t="shared" si="11"/>
        <v>0</v>
      </c>
      <c r="K28" s="303" t="str">
        <f t="shared" si="12"/>
        <v> </v>
      </c>
      <c r="L28" s="255" t="str">
        <f t="shared" si="0"/>
        <v> </v>
      </c>
      <c r="M28" s="256"/>
      <c r="N28" s="257" t="str">
        <f t="shared" si="5"/>
        <v> </v>
      </c>
      <c r="O28" s="258"/>
      <c r="P28" s="259" t="str">
        <f t="shared" si="1"/>
        <v> </v>
      </c>
      <c r="Q28" s="254"/>
      <c r="R28" s="258"/>
      <c r="S28" s="267">
        <f t="shared" si="6"/>
        <v>0</v>
      </c>
      <c r="T28" s="255" t="str">
        <f t="shared" si="2"/>
        <v> </v>
      </c>
      <c r="U28" s="256"/>
      <c r="V28" s="257" t="str">
        <f t="shared" si="7"/>
        <v> </v>
      </c>
      <c r="W28" s="133" t="str">
        <f t="shared" si="8"/>
        <v> </v>
      </c>
    </row>
  </sheetData>
  <sheetProtection password="CF09" sheet="1"/>
  <mergeCells count="14">
    <mergeCell ref="M3:M4"/>
    <mergeCell ref="N3:N4"/>
    <mergeCell ref="O3:P3"/>
    <mergeCell ref="R3:T3"/>
    <mergeCell ref="U3:U4"/>
    <mergeCell ref="V3:V4"/>
    <mergeCell ref="A2:A4"/>
    <mergeCell ref="B2:B4"/>
    <mergeCell ref="B1:W1"/>
    <mergeCell ref="C2:N2"/>
    <mergeCell ref="O2:V2"/>
    <mergeCell ref="W2:W4"/>
    <mergeCell ref="C3:F3"/>
    <mergeCell ref="H3:L3"/>
  </mergeCells>
  <conditionalFormatting sqref="G5:G28 A5:E28">
    <cfRule type="cellIs" priority="8" dxfId="0" operator="between" stopIfTrue="1">
      <formula>0</formula>
      <formula>0</formula>
    </cfRule>
  </conditionalFormatting>
  <conditionalFormatting sqref="H5:H28 O5:O28 K5:K28">
    <cfRule type="cellIs" priority="9" dxfId="21" operator="between" stopIfTrue="1">
      <formula>0</formula>
      <formula>0</formula>
    </cfRule>
  </conditionalFormatting>
  <conditionalFormatting sqref="A5:C28 M5:O28 F5:H28 K5:K28">
    <cfRule type="cellIs" priority="5" dxfId="2" operator="between" stopIfTrue="1">
      <formula>0</formula>
      <formula>0</formula>
    </cfRule>
  </conditionalFormatting>
  <conditionalFormatting sqref="U5:U28 M5:M28">
    <cfRule type="cellIs" priority="4" dxfId="21" operator="between" stopIfTrue="1">
      <formula>0</formula>
      <formula>0</formula>
    </cfRule>
  </conditionalFormatting>
  <conditionalFormatting sqref="U5:U28 O5:O28 M5:M28 Q5:S28 A5:E28 G5:J28">
    <cfRule type="cellIs" priority="3" dxfId="2" operator="between" stopIfTrue="1">
      <formula>0</formula>
      <formula>0</formula>
    </cfRule>
  </conditionalFormatting>
  <conditionalFormatting sqref="F5:F28">
    <cfRule type="cellIs" priority="2" dxfId="0" operator="between" stopIfTrue="1">
      <formula>0</formula>
      <formula>0</formula>
    </cfRule>
  </conditionalFormatting>
  <conditionalFormatting sqref="J5:J28">
    <cfRule type="cellIs" priority="1" dxfId="0" operator="between" stopIfTrue="1">
      <formula>0</formula>
      <formula>0</formula>
    </cfRule>
  </conditionalFormatting>
  <printOptions/>
  <pageMargins left="0" right="0" top="0"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FRANCIS</dc:creator>
  <cp:keywords/>
  <dc:description/>
  <cp:lastModifiedBy>CHAUMONT</cp:lastModifiedBy>
  <cp:lastPrinted>2010-10-26T07:46:43Z</cp:lastPrinted>
  <dcterms:created xsi:type="dcterms:W3CDTF">2005-12-19T14:35:00Z</dcterms:created>
  <dcterms:modified xsi:type="dcterms:W3CDTF">2010-10-26T07:47:08Z</dcterms:modified>
  <cp:category/>
  <cp:version/>
  <cp:contentType/>
  <cp:contentStatus/>
</cp:coreProperties>
</file>