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2490" windowHeight="3570" activeTab="1"/>
  </bookViews>
  <sheets>
    <sheet name="Identification" sheetId="1" r:id="rId1"/>
    <sheet name="Notation" sheetId="2" r:id="rId2"/>
  </sheets>
  <definedNames>
    <definedName name="_xlnm.Print_Area" localSheetId="0">'Identification'!$A$1:$B$40</definedName>
    <definedName name="_xlnm.Print_Area" localSheetId="1">'Notation'!$A$1:$L$63</definedName>
  </definedNames>
  <calcPr fullCalcOnLoad="1"/>
</workbook>
</file>

<file path=xl/sharedStrings.xml><?xml version="1.0" encoding="utf-8"?>
<sst xmlns="http://schemas.openxmlformats.org/spreadsheetml/2006/main" count="105" uniqueCount="102">
  <si>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</si>
  <si>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</si>
  <si>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</si>
  <si>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</si>
  <si>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</si>
  <si>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</si>
  <si>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</si>
  <si>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</si>
  <si>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</si>
  <si>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>Compétences évaluées</t>
  </si>
  <si>
    <t xml:space="preserve"> /20</t>
  </si>
  <si>
    <t>Appréciation globale</t>
  </si>
  <si>
    <t>Poids du critère</t>
  </si>
  <si>
    <t>Poids de la compétence</t>
  </si>
  <si>
    <t>Signatures</t>
  </si>
  <si>
    <t>Date</t>
  </si>
  <si>
    <t>non</t>
  </si>
  <si>
    <t>Taux pondéré de compétences et indicateurs évalués :</t>
  </si>
  <si>
    <t>Note sur 20 proposée au jury* :</t>
  </si>
  <si>
    <t>Note x coefficient :</t>
  </si>
  <si>
    <t></t>
  </si>
  <si>
    <t xml:space="preserve">Option </t>
  </si>
  <si>
    <t>Baccalauréat technologique "Sciences et Technologie Industrielles du Développement Durable"</t>
  </si>
  <si>
    <t>Lieu de l'évaluation :</t>
  </si>
  <si>
    <t>Résultats obtenus</t>
  </si>
  <si>
    <t>Données fournies au candidat</t>
  </si>
  <si>
    <t>Noms des Evaluateurs</t>
  </si>
  <si>
    <t>Coefficient :</t>
  </si>
  <si>
    <t>O7 - Imaginer une solution, répondre à un besoin</t>
  </si>
  <si>
    <t>Le besoin relatif au projet est identifié et justifié</t>
  </si>
  <si>
    <t>Les fonctions principales du projet sont identifiées</t>
  </si>
  <si>
    <t xml:space="preserve">Les critères du cahier des charges du projet sont décodés </t>
  </si>
  <si>
    <t>Les contraintes de normes, propriété industrielle, brevets sont identifiées</t>
  </si>
  <si>
    <t>La démarche d'analyse du problème est pertinente</t>
  </si>
  <si>
    <t>Les principaux points de vigilance relatifs au projet sont identifiés</t>
  </si>
  <si>
    <t>Les grandes étapes d'une démarche de créativité sont franchies de manière cohérente</t>
  </si>
  <si>
    <t>CO7.1</t>
  </si>
  <si>
    <t>CO7.2</t>
  </si>
  <si>
    <t>Les caractéristiques comportementales de la solution retenue répondent au cahier des charges</t>
  </si>
  <si>
    <t>Les moyens conventionnels de représentation des solutions sont correctement utilisés (croquis, schémas, …)</t>
  </si>
  <si>
    <t>CO7.3</t>
  </si>
  <si>
    <t>La procédure de modification est rationnelle</t>
  </si>
  <si>
    <t>CO7.4</t>
  </si>
  <si>
    <t>C08.1</t>
  </si>
  <si>
    <t>CO8.2</t>
  </si>
  <si>
    <t>C08.3</t>
  </si>
  <si>
    <t>CO8.4</t>
  </si>
  <si>
    <t>Les variables du modèle sont identifiés</t>
  </si>
  <si>
    <t>Leurs influences respectives sont identifiées</t>
  </si>
  <si>
    <t>Les paramètres saisis sont réalistes</t>
  </si>
  <si>
    <t>Les scénarios de simulation sont identifiés</t>
  </si>
  <si>
    <t>Les paramètres influents sont identifiés</t>
  </si>
  <si>
    <t>Les résultats de la simulation et les mesures sont corrélés</t>
  </si>
  <si>
    <t>L'analyse des écarts est méthodique</t>
  </si>
  <si>
    <t>Les condition de l'essai sont identifiées et justifiées</t>
  </si>
  <si>
    <t>Le protocole est adapté à l'objectif</t>
  </si>
  <si>
    <t>Les observations et mesures sont méthodiquement menés</t>
  </si>
  <si>
    <t>Les incertitudes sont estimées</t>
  </si>
  <si>
    <t>O8 – Valider des solutions techniques</t>
  </si>
  <si>
    <t>O9 – Gérer la vie du produit</t>
  </si>
  <si>
    <t>CO9.1</t>
  </si>
  <si>
    <t>CO9.2</t>
  </si>
  <si>
    <t>CO9.3</t>
  </si>
  <si>
    <t>Les paramètres significatifs à observer sont identifiés</t>
  </si>
  <si>
    <t>La réalisation du prototype est conforme à une procédure valide</t>
  </si>
  <si>
    <t>Les caractéristiques à valider sont identifiées</t>
  </si>
  <si>
    <t>Une procédure d'essai pertinente est définie</t>
  </si>
  <si>
    <t>L'interprétation des résultats est cohérente</t>
  </si>
  <si>
    <t>Les solutions techniques proposées sont pertinentes</t>
  </si>
  <si>
    <t>* La note proposée, arrondie au demi point, est décidée par les évaluateurs à partir de la note brute qui peut être modulée de + 0 à + 1 point en fonction de la réactivité du candidat.</t>
  </si>
  <si>
    <t>Travail demandé au candidat</t>
  </si>
  <si>
    <t>Titre et description sommaire du projet</t>
  </si>
  <si>
    <r>
      <t>Projet :</t>
    </r>
    <r>
      <rPr>
        <b/>
        <sz val="10"/>
        <color indexed="10"/>
        <rFont val="Arial"/>
        <family val="2"/>
      </rPr>
      <t xml:space="preserve"> Evaluation en cours d'année</t>
    </r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</si>
  <si>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</si>
  <si>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á</t>
  </si>
  <si>
    <t>Innovation Technologique et Eco Conception</t>
  </si>
  <si>
    <t>Identifier et justifier un problème technique à partir de l’analyse globale d’un système (approche Matière - Ėnergie - Information)</t>
  </si>
  <si>
    <t>Proposer des solutions à un problème technique identifié en participant à des démarches de créativité, choisir et justifier la solution retenue</t>
  </si>
  <si>
    <t>Les choix sont explicités et la solution justifiée en regard des paramètres choisis</t>
  </si>
  <si>
    <t>Définir, à l’aide d’un modeleur numérique, les formes et dimensions d'une pièce d'un mécanisme à partir des contraintes fonctionnelles, de son principe de réalisation et de son matériau</t>
  </si>
  <si>
    <t>La démarche de création est rationnelle</t>
  </si>
  <si>
    <t>Les contraintes fonctionnelles sont traduites de manière complète</t>
  </si>
  <si>
    <t>Les formes et dimensions sont compatibles avec le principe de réalisation, le matériau choisi et les contraintes subies</t>
  </si>
  <si>
    <t>Définir, à l’aide d’un modeleur numérique, les modifications d'un mécanisme à partir des contraintes fonctionnelles</t>
  </si>
  <si>
    <t>Les modifications respectent les contraintes fonctionnelles</t>
  </si>
  <si>
    <t>Paramétrer un logiciel de simulation mécanique pour obtenir les caractéristiques d'une loi d'entrée/sortie d'un mécanisme simple</t>
  </si>
  <si>
    <t>Interpréter les résultats d'une simulation mécanique pour valider une solution ou modifier une pièce ou un mécanisme</t>
  </si>
  <si>
    <t>Mettre en œuvre un protocole d’essais et de mesures, interpréter les résultats</t>
  </si>
  <si>
    <t>Comparer et interpréter le résultat d'une simulation d'un comportement mécanique avec un comportement réel</t>
  </si>
  <si>
    <t>Les conséquences sur le mécanisme sont identifiées</t>
  </si>
  <si>
    <t>les modifications proposées sont pertinentes</t>
  </si>
  <si>
    <t>Expérimenter des procédés pour caractériser les paramètres de transformation de la matière et leurs conséquences sur la définition et l’obtention de pièces</t>
  </si>
  <si>
    <t>Réaliser et valider un prototype obtenu par rapport à tout ou partie du cahier des charges initial</t>
  </si>
  <si>
    <t>Intégrer les pièces prototypes dans le système à modifier pour valider son comportement et ses performances</t>
  </si>
  <si>
    <t>Des conséquences pertinentes sont identifiées</t>
  </si>
  <si>
    <t>Un moyen de prototypage réaliste est choisi en regard de la partie de cahier des charges à respecter</t>
  </si>
  <si>
    <t>La corrélation des caractéristiques permet de valider le protoype par rapport au cahier des charges</t>
  </si>
  <si>
    <t>Les pièces prototypes s'insèrent dans le mécanisme</t>
  </si>
  <si>
    <t>L'essai est méthodiquement réalisé et le comportement du mécanisme relevé</t>
  </si>
  <si>
    <t>Note brute obtenue par calcul automatique (attention pas de valeur si taux pondéré &lt;50%) :</t>
  </si>
  <si>
    <r>
      <t>ATTENTION</t>
    </r>
    <r>
      <rPr>
        <i/>
        <sz val="10"/>
        <color indexed="10"/>
        <rFont val="Arial"/>
        <family val="2"/>
      </rPr>
      <t xml:space="preserve">, si le symbole </t>
    </r>
    <r>
      <rPr>
        <sz val="10"/>
        <color indexed="10"/>
        <rFont val="Arial"/>
        <family val="2"/>
      </rPr>
      <t>◄</t>
    </r>
    <r>
      <rPr>
        <i/>
        <sz val="10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</si>
  <si>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r>
      <t>Revue de projet</t>
    </r>
    <r>
      <rPr>
        <sz val="10"/>
        <color indexed="12"/>
        <rFont val="Arial"/>
        <family val="2"/>
      </rPr>
      <t xml:space="preserve"> : Indiquer 1 ou 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</si>
</sst>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.25"/>
      <color indexed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Wingdings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2"/>
      <name val="Arial"/>
      <family val="0"/>
    </font>
    <font>
      <sz val="2.25"/>
      <name val="Arial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color indexed="12"/>
      <name val="Arial"/>
      <family val="2"/>
    </font>
    <font>
      <sz val="1.75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Wingdings"/>
      <family val="0"/>
    </font>
    <font>
      <sz val="9"/>
      <color indexed="12"/>
      <name val="Wingdings"/>
      <family val="0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15" fontId="1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9" fontId="22" fillId="0" borderId="0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2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2" fontId="32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/>
    </xf>
    <xf numFmtId="0" fontId="12" fillId="0" borderId="5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9" fontId="26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/>
    </xf>
    <xf numFmtId="14" fontId="15" fillId="0" borderId="47" xfId="0" applyNumberFormat="1" applyFont="1" applyBorder="1" applyAlignment="1" applyProtection="1">
      <alignment horizontal="center" vertical="center"/>
      <protection locked="0"/>
    </xf>
    <xf numFmtId="14" fontId="15" fillId="0" borderId="48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164" fontId="12" fillId="4" borderId="41" xfId="0" applyNumberFormat="1" applyFont="1" applyFill="1" applyBorder="1" applyAlignment="1">
      <alignment horizontal="center" vertical="center"/>
    </xf>
    <xf numFmtId="164" fontId="12" fillId="4" borderId="42" xfId="0" applyNumberFormat="1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34" fillId="0" borderId="29" xfId="0" applyFont="1" applyBorder="1" applyAlignment="1">
      <alignment horizontal="right" vertical="center"/>
    </xf>
    <xf numFmtId="0" fontId="35" fillId="2" borderId="4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35" fillId="0" borderId="6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5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35" fillId="0" borderId="5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35" fillId="2" borderId="50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5" fillId="0" borderId="48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9" fontId="15" fillId="0" borderId="0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</c:v>
              </c:pt>
              <c:pt idx="7">
                <c:v>0.7777777777777777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682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Notation!$P$5:$P$20</c:f>
              <c:numCache/>
            </c:numRef>
          </c:val>
        </c:ser>
        <c:axId val="7237947"/>
        <c:axId val="65141524"/>
      </c:barChart>
      <c:catAx>
        <c:axId val="7237947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7237947"/>
        <c:crossesAt val="1"/>
        <c:crossBetween val="between"/>
        <c:dispUnits/>
        <c:majorUnit val="0.333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Notation!$P$22:$P$36</c:f>
              <c:numCache/>
            </c:numRef>
          </c:val>
        </c:ser>
        <c:axId val="49402805"/>
        <c:axId val="41972062"/>
      </c:barChart>
      <c:catAx>
        <c:axId val="49402805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402805"/>
        <c:crossesAt val="1"/>
        <c:crossBetween val="between"/>
        <c:dispUnits/>
        <c:majorUnit val="0.3333"/>
      </c:valAx>
      <c:spPr>
        <a:solidFill>
          <a:srgbClr val="CC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Notation!$P$38:$P$48</c:f>
              <c:numCache/>
            </c:numRef>
          </c:val>
        </c:ser>
        <c:axId val="42204239"/>
        <c:axId val="44293832"/>
      </c:barChart>
      <c:catAx>
        <c:axId val="42204239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204239"/>
        <c:crossesAt val="1"/>
        <c:crossBetween val="between"/>
        <c:dispUnits/>
        <c:majorUnit val="0.3333"/>
      </c:valAx>
      <c:spPr>
        <a:solidFill>
          <a:srgbClr val="FFCC99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152400</xdr:rowOff>
    </xdr:from>
    <xdr:to>
      <xdr:col>10</xdr:col>
      <xdr:colOff>714375</xdr:colOff>
      <xdr:row>48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2039600" y="647700"/>
          <a:ext cx="666750" cy="73533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3</xdr:row>
      <xdr:rowOff>152400</xdr:rowOff>
    </xdr:from>
    <xdr:to>
      <xdr:col>10</xdr:col>
      <xdr:colOff>1409700</xdr:colOff>
      <xdr:row>48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2715875" y="647700"/>
          <a:ext cx="685800" cy="73533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21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1912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</xdr:row>
      <xdr:rowOff>114300</xdr:rowOff>
    </xdr:from>
    <xdr:to>
      <xdr:col>11</xdr:col>
      <xdr:colOff>0</xdr:colOff>
      <xdr:row>21</xdr:row>
      <xdr:rowOff>142875</xdr:rowOff>
    </xdr:to>
    <xdr:graphicFrame>
      <xdr:nvGraphicFramePr>
        <xdr:cNvPr id="4" name="Chart 16"/>
        <xdr:cNvGraphicFramePr/>
      </xdr:nvGraphicFramePr>
      <xdr:xfrm>
        <a:off x="11963400" y="609600"/>
        <a:ext cx="14763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20</xdr:row>
      <xdr:rowOff>123825</xdr:rowOff>
    </xdr:from>
    <xdr:to>
      <xdr:col>10</xdr:col>
      <xdr:colOff>1428750</xdr:colOff>
      <xdr:row>36</xdr:row>
      <xdr:rowOff>38100</xdr:rowOff>
    </xdr:to>
    <xdr:graphicFrame>
      <xdr:nvGraphicFramePr>
        <xdr:cNvPr id="5" name="Chart 21"/>
        <xdr:cNvGraphicFramePr/>
      </xdr:nvGraphicFramePr>
      <xdr:xfrm>
        <a:off x="11953875" y="3467100"/>
        <a:ext cx="1466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36</xdr:row>
      <xdr:rowOff>123825</xdr:rowOff>
    </xdr:from>
    <xdr:to>
      <xdr:col>10</xdr:col>
      <xdr:colOff>1428750</xdr:colOff>
      <xdr:row>48</xdr:row>
      <xdr:rowOff>38100</xdr:rowOff>
    </xdr:to>
    <xdr:graphicFrame>
      <xdr:nvGraphicFramePr>
        <xdr:cNvPr id="6" name="Chart 29"/>
        <xdr:cNvGraphicFramePr/>
      </xdr:nvGraphicFramePr>
      <xdr:xfrm>
        <a:off x="11953875" y="6134100"/>
        <a:ext cx="146685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714375</xdr:colOff>
      <xdr:row>4</xdr:row>
      <xdr:rowOff>0</xdr:rowOff>
    </xdr:from>
    <xdr:to>
      <xdr:col>10</xdr:col>
      <xdr:colOff>714375</xdr:colOff>
      <xdr:row>48</xdr:row>
      <xdr:rowOff>19050</xdr:rowOff>
    </xdr:to>
    <xdr:sp>
      <xdr:nvSpPr>
        <xdr:cNvPr id="7" name="Line 33"/>
        <xdr:cNvSpPr>
          <a:spLocks/>
        </xdr:cNvSpPr>
      </xdr:nvSpPr>
      <xdr:spPr>
        <a:xfrm flipV="1">
          <a:off x="12706350" y="657225"/>
          <a:ext cx="0" cy="73628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33" sqref="A1:B40"/>
    </sheetView>
  </sheetViews>
  <sheetFormatPr defaultColWidth="11.421875" defaultRowHeight="12.75"/>
  <cols>
    <col min="1" max="1" width="18.8515625" style="29" bestFit="1" customWidth="1"/>
    <col min="2" max="2" width="110.28125" style="29" customWidth="1"/>
    <col min="3" max="3" width="4.421875" style="29" customWidth="1"/>
    <col min="4" max="16384" width="11.421875" style="29" customWidth="1"/>
  </cols>
  <sheetData>
    <row r="1" spans="1:2" ht="13.5" thickTop="1">
      <c r="A1" s="84" t="s">
        <v>7</v>
      </c>
      <c r="B1" s="85"/>
    </row>
    <row r="2" spans="1:2" ht="12.75" customHeight="1">
      <c r="A2" s="32" t="s">
        <v>2</v>
      </c>
      <c r="B2" s="33" t="s">
        <v>22</v>
      </c>
    </row>
    <row r="3" spans="1:2" ht="12.75" customHeight="1">
      <c r="A3" s="32" t="s">
        <v>21</v>
      </c>
      <c r="B3" s="71" t="s">
        <v>75</v>
      </c>
    </row>
    <row r="4" spans="1:2" ht="12.75">
      <c r="A4" s="40" t="s">
        <v>1</v>
      </c>
      <c r="B4" s="46" t="s">
        <v>72</v>
      </c>
    </row>
    <row r="5" spans="1:2" ht="12.75">
      <c r="A5" s="40" t="s">
        <v>27</v>
      </c>
      <c r="B5" s="46">
        <v>6</v>
      </c>
    </row>
    <row r="6" spans="1:2" ht="12.75">
      <c r="A6" s="40" t="s">
        <v>0</v>
      </c>
      <c r="B6" s="41"/>
    </row>
    <row r="7" spans="1:2" ht="12.75">
      <c r="A7" s="40" t="s">
        <v>6</v>
      </c>
      <c r="B7" s="41"/>
    </row>
    <row r="8" spans="1:2" ht="12.75">
      <c r="A8" s="40" t="s">
        <v>3</v>
      </c>
      <c r="B8" s="42"/>
    </row>
    <row r="9" spans="1:2" ht="12.75">
      <c r="A9" s="40" t="s">
        <v>4</v>
      </c>
      <c r="B9" s="42"/>
    </row>
    <row r="10" spans="1:2" ht="12.75">
      <c r="A10" s="40" t="s">
        <v>5</v>
      </c>
      <c r="B10" s="43"/>
    </row>
    <row r="11" spans="1:2" ht="13.5" thickBot="1">
      <c r="A11" s="44" t="s">
        <v>23</v>
      </c>
      <c r="B11" s="45"/>
    </row>
    <row r="12" spans="1:2" ht="12.75">
      <c r="A12" s="81" t="s">
        <v>71</v>
      </c>
      <c r="B12" s="83"/>
    </row>
    <row r="13" spans="1:2" ht="87.75" customHeight="1" thickBot="1">
      <c r="A13" s="86"/>
      <c r="B13" s="87"/>
    </row>
    <row r="14" spans="1:3" ht="12.75">
      <c r="A14" s="81" t="s">
        <v>70</v>
      </c>
      <c r="B14" s="83"/>
      <c r="C14" s="30"/>
    </row>
    <row r="15" spans="1:3" ht="12.75">
      <c r="A15" s="88"/>
      <c r="B15" s="89"/>
      <c r="C15" s="30"/>
    </row>
    <row r="16" spans="1:3" ht="12.75">
      <c r="A16" s="88"/>
      <c r="B16" s="89"/>
      <c r="C16" s="30"/>
    </row>
    <row r="17" spans="1:3" ht="12.75">
      <c r="A17" s="88"/>
      <c r="B17" s="89"/>
      <c r="C17" s="30"/>
    </row>
    <row r="18" spans="1:3" ht="12.75">
      <c r="A18" s="88"/>
      <c r="B18" s="89"/>
      <c r="C18" s="30"/>
    </row>
    <row r="19" spans="1:3" ht="12.75">
      <c r="A19" s="88"/>
      <c r="B19" s="89"/>
      <c r="C19" s="30"/>
    </row>
    <row r="20" spans="1:3" ht="12.75">
      <c r="A20" s="88"/>
      <c r="B20" s="89"/>
      <c r="C20" s="30"/>
    </row>
    <row r="21" spans="1:3" ht="12.75">
      <c r="A21" s="88"/>
      <c r="B21" s="89"/>
      <c r="C21" s="30"/>
    </row>
    <row r="22" spans="1:3" ht="13.5" thickBot="1">
      <c r="A22" s="90"/>
      <c r="B22" s="91"/>
      <c r="C22" s="30"/>
    </row>
    <row r="23" spans="1:9" s="31" customFormat="1" ht="12.75">
      <c r="A23" s="81" t="s">
        <v>25</v>
      </c>
      <c r="B23" s="83"/>
      <c r="C23" s="30"/>
      <c r="D23" s="30"/>
      <c r="E23" s="30"/>
      <c r="F23" s="30"/>
      <c r="G23" s="30"/>
      <c r="H23" s="30"/>
      <c r="I23" s="30"/>
    </row>
    <row r="24" spans="1:9" s="31" customFormat="1" ht="12.75">
      <c r="A24" s="75"/>
      <c r="B24" s="76"/>
      <c r="C24" s="30"/>
      <c r="D24" s="30"/>
      <c r="E24" s="30"/>
      <c r="F24" s="30"/>
      <c r="G24" s="30"/>
      <c r="H24" s="30"/>
      <c r="I24" s="30"/>
    </row>
    <row r="25" spans="1:9" s="31" customFormat="1" ht="12.75">
      <c r="A25" s="75"/>
      <c r="B25" s="76"/>
      <c r="C25" s="30"/>
      <c r="D25" s="30"/>
      <c r="E25" s="30"/>
      <c r="F25" s="30"/>
      <c r="G25" s="30"/>
      <c r="H25" s="30"/>
      <c r="I25" s="30"/>
    </row>
    <row r="26" spans="1:9" s="31" customFormat="1" ht="12.75">
      <c r="A26" s="75"/>
      <c r="B26" s="76"/>
      <c r="C26" s="30"/>
      <c r="D26" s="30"/>
      <c r="E26" s="30"/>
      <c r="F26" s="30"/>
      <c r="G26" s="30"/>
      <c r="H26" s="30"/>
      <c r="I26" s="30"/>
    </row>
    <row r="27" spans="1:9" s="31" customFormat="1" ht="12.75">
      <c r="A27" s="75"/>
      <c r="B27" s="76"/>
      <c r="C27" s="30"/>
      <c r="D27" s="30"/>
      <c r="E27" s="30"/>
      <c r="F27" s="30"/>
      <c r="G27" s="30"/>
      <c r="H27" s="30"/>
      <c r="I27" s="30"/>
    </row>
    <row r="28" spans="1:9" s="31" customFormat="1" ht="12.75">
      <c r="A28" s="75"/>
      <c r="B28" s="76"/>
      <c r="D28" s="30"/>
      <c r="E28" s="30"/>
      <c r="F28" s="30"/>
      <c r="G28" s="30"/>
      <c r="H28" s="30"/>
      <c r="I28" s="30"/>
    </row>
    <row r="29" spans="1:9" s="31" customFormat="1" ht="12.75">
      <c r="A29" s="75"/>
      <c r="B29" s="76"/>
      <c r="D29" s="30"/>
      <c r="E29" s="30"/>
      <c r="F29" s="30"/>
      <c r="G29" s="30"/>
      <c r="H29" s="30"/>
      <c r="I29" s="30"/>
    </row>
    <row r="30" spans="1:9" s="31" customFormat="1" ht="12.75">
      <c r="A30" s="75"/>
      <c r="B30" s="76"/>
      <c r="D30" s="30"/>
      <c r="E30" s="30"/>
      <c r="F30" s="30"/>
      <c r="G30" s="30"/>
      <c r="H30" s="30"/>
      <c r="I30" s="30"/>
    </row>
    <row r="31" spans="1:9" s="31" customFormat="1" ht="13.5" thickBot="1">
      <c r="A31" s="77"/>
      <c r="B31" s="78"/>
      <c r="D31" s="30"/>
      <c r="E31" s="30"/>
      <c r="F31" s="30"/>
      <c r="G31" s="30"/>
      <c r="H31" s="30"/>
      <c r="I31" s="30"/>
    </row>
    <row r="32" spans="1:9" s="31" customFormat="1" ht="12.75">
      <c r="A32" s="81" t="s">
        <v>24</v>
      </c>
      <c r="B32" s="82"/>
      <c r="D32" s="30"/>
      <c r="E32" s="30"/>
      <c r="F32" s="30"/>
      <c r="G32" s="30"/>
      <c r="H32" s="30"/>
      <c r="I32" s="30"/>
    </row>
    <row r="33" spans="1:9" s="31" customFormat="1" ht="12.75">
      <c r="A33" s="75"/>
      <c r="B33" s="76"/>
      <c r="D33" s="30"/>
      <c r="E33" s="30"/>
      <c r="F33" s="30"/>
      <c r="G33" s="30"/>
      <c r="H33" s="30"/>
      <c r="I33" s="30"/>
    </row>
    <row r="34" spans="1:9" s="31" customFormat="1" ht="12.75">
      <c r="A34" s="75"/>
      <c r="B34" s="76"/>
      <c r="D34" s="30"/>
      <c r="E34" s="30"/>
      <c r="F34" s="30"/>
      <c r="G34" s="30"/>
      <c r="H34" s="30"/>
      <c r="I34" s="30"/>
    </row>
    <row r="35" spans="1:9" s="31" customFormat="1" ht="12.75">
      <c r="A35" s="75"/>
      <c r="B35" s="76"/>
      <c r="D35" s="30"/>
      <c r="E35" s="30"/>
      <c r="F35" s="30"/>
      <c r="G35" s="30"/>
      <c r="H35" s="30"/>
      <c r="I35" s="30"/>
    </row>
    <row r="36" spans="1:9" s="31" customFormat="1" ht="12.75">
      <c r="A36" s="75"/>
      <c r="B36" s="76"/>
      <c r="D36" s="30"/>
      <c r="E36" s="30"/>
      <c r="F36" s="30"/>
      <c r="G36" s="30"/>
      <c r="H36" s="30"/>
      <c r="I36" s="30"/>
    </row>
    <row r="37" spans="1:9" s="31" customFormat="1" ht="12.75">
      <c r="A37" s="75"/>
      <c r="B37" s="76"/>
      <c r="D37" s="30"/>
      <c r="E37" s="30"/>
      <c r="F37" s="30"/>
      <c r="G37" s="30"/>
      <c r="H37" s="30"/>
      <c r="I37" s="30"/>
    </row>
    <row r="38" spans="1:9" s="31" customFormat="1" ht="12.75">
      <c r="A38" s="75"/>
      <c r="B38" s="76"/>
      <c r="D38" s="30"/>
      <c r="E38" s="30"/>
      <c r="F38" s="30"/>
      <c r="G38" s="30"/>
      <c r="H38" s="30"/>
      <c r="I38" s="30"/>
    </row>
    <row r="39" spans="1:9" s="31" customFormat="1" ht="12.75">
      <c r="A39" s="75"/>
      <c r="B39" s="76"/>
      <c r="D39" s="30"/>
      <c r="E39" s="30"/>
      <c r="F39" s="30"/>
      <c r="G39" s="30"/>
      <c r="H39" s="30"/>
      <c r="I39" s="30"/>
    </row>
    <row r="40" spans="1:9" s="31" customFormat="1" ht="13.5" thickBot="1">
      <c r="A40" s="79"/>
      <c r="B40" s="80"/>
      <c r="D40" s="30"/>
      <c r="E40" s="30"/>
      <c r="F40" s="30"/>
      <c r="G40" s="30"/>
      <c r="H40" s="30"/>
      <c r="I40" s="30"/>
    </row>
    <row r="41" ht="13.5" thickTop="1"/>
  </sheetData>
  <sheetProtection password="F2EA" sheet="1" objects="1" scenarios="1"/>
  <mergeCells count="9">
    <mergeCell ref="A1:B1"/>
    <mergeCell ref="A23:B23"/>
    <mergeCell ref="A12:B12"/>
    <mergeCell ref="A13:B13"/>
    <mergeCell ref="A15:B22"/>
    <mergeCell ref="A24:B31"/>
    <mergeCell ref="A33:B40"/>
    <mergeCell ref="A32:B32"/>
    <mergeCell ref="A14:B14"/>
  </mergeCells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6" zoomScaleNormal="86" workbookViewId="0" topLeftCell="A1">
      <selection activeCell="B5" sqref="B5:B9"/>
    </sheetView>
  </sheetViews>
  <sheetFormatPr defaultColWidth="11.421875" defaultRowHeight="12.75"/>
  <cols>
    <col min="1" max="1" width="6.8515625" style="20" bestFit="1" customWidth="1"/>
    <col min="2" max="2" width="55.57421875" style="2" customWidth="1"/>
    <col min="3" max="3" width="90.28125" style="1" customWidth="1"/>
    <col min="4" max="4" width="5.00390625" style="23" bestFit="1" customWidth="1"/>
    <col min="5" max="8" width="3.7109375" style="6" customWidth="1"/>
    <col min="9" max="9" width="4.00390625" style="9" bestFit="1" customWidth="1"/>
    <col min="10" max="10" width="3.28125" style="58" customWidth="1"/>
    <col min="11" max="11" width="21.7109375" style="14" customWidth="1"/>
    <col min="12" max="12" width="4.57421875" style="52" customWidth="1"/>
    <col min="13" max="13" width="5.7109375" style="72" bestFit="1" customWidth="1"/>
    <col min="14" max="14" width="10.7109375" style="65" bestFit="1" customWidth="1"/>
    <col min="15" max="15" width="6.57421875" style="66" bestFit="1" customWidth="1"/>
    <col min="16" max="16" width="9.00390625" style="67" bestFit="1" customWidth="1"/>
    <col min="17" max="17" width="14.421875" style="67" bestFit="1" customWidth="1"/>
    <col min="18" max="18" width="2.8515625" style="68" bestFit="1" customWidth="1"/>
    <col min="19" max="19" width="11.421875" style="68" customWidth="1"/>
    <col min="20" max="20" width="11.421875" style="66" customWidth="1"/>
    <col min="21" max="28" width="11.421875" style="73" customWidth="1"/>
    <col min="29" max="16384" width="11.421875" style="1" customWidth="1"/>
  </cols>
  <sheetData>
    <row r="1" spans="1:6" ht="12.75">
      <c r="A1" s="20" t="str">
        <f>Identification!B2</f>
        <v>Baccalauréat technologique "Sciences et Technologie Industrielles du Développement Durable"</v>
      </c>
      <c r="D1" s="3" t="str">
        <f>Identification!B3</f>
        <v>Innovation Technologique et Eco Conception</v>
      </c>
      <c r="E1" s="55"/>
      <c r="F1" s="57" t="str">
        <f>Identification!B4</f>
        <v>Projet : Evaluation en cours d'année</v>
      </c>
    </row>
    <row r="2" spans="1:12" ht="12.75">
      <c r="A2" s="1"/>
      <c r="B2" s="1"/>
      <c r="C2" s="47">
        <f>Identification!B8</f>
        <v>0</v>
      </c>
      <c r="D2" s="103">
        <f>Identification!B9</f>
        <v>0</v>
      </c>
      <c r="E2" s="103"/>
      <c r="F2" s="103"/>
      <c r="G2" s="103"/>
      <c r="H2" s="103"/>
      <c r="L2" s="47" t="s">
        <v>13</v>
      </c>
    </row>
    <row r="3" spans="1:12" ht="13.5" thickBot="1">
      <c r="A3" s="104" t="s">
        <v>9</v>
      </c>
      <c r="B3" s="104"/>
      <c r="C3" s="27" t="s">
        <v>73</v>
      </c>
      <c r="D3" s="22" t="s">
        <v>16</v>
      </c>
      <c r="E3" s="56">
        <v>0</v>
      </c>
      <c r="F3" s="56">
        <v>1</v>
      </c>
      <c r="G3" s="56">
        <v>2</v>
      </c>
      <c r="H3" s="56">
        <v>3</v>
      </c>
      <c r="L3" s="190" t="s">
        <v>12</v>
      </c>
    </row>
    <row r="4" spans="1:17" ht="12.75">
      <c r="A4" s="107" t="s">
        <v>28</v>
      </c>
      <c r="B4" s="108"/>
      <c r="C4" s="108"/>
      <c r="D4" s="108"/>
      <c r="E4" s="108"/>
      <c r="F4" s="108"/>
      <c r="G4" s="108"/>
      <c r="H4" s="109"/>
      <c r="I4" s="11"/>
      <c r="J4" s="59"/>
      <c r="L4" s="53">
        <v>0.4</v>
      </c>
      <c r="N4" s="69">
        <f>IF(O4=1,SUMPRODUCT(N5:N20,O5:O20)/SUMPRODUCT(L5:L20,O5:O20),0)</f>
        <v>0</v>
      </c>
      <c r="O4" s="66">
        <f>IF(SUM(O5:O20)=0,0,1)</f>
        <v>0</v>
      </c>
      <c r="Q4" s="67">
        <f>SUM(Q5:Q20)</f>
        <v>1.0000000000000004</v>
      </c>
    </row>
    <row r="5" spans="1:18" ht="12.75">
      <c r="A5" s="95" t="s">
        <v>36</v>
      </c>
      <c r="B5" s="93" t="s">
        <v>76</v>
      </c>
      <c r="C5" s="35" t="s">
        <v>29</v>
      </c>
      <c r="D5" s="152"/>
      <c r="E5" s="153"/>
      <c r="F5" s="153"/>
      <c r="G5" s="153"/>
      <c r="H5" s="154"/>
      <c r="I5" s="11">
        <f>(IF(O5&gt;1,"◄",""))</f>
      </c>
      <c r="J5" s="62"/>
      <c r="K5" s="15"/>
      <c r="L5" s="52">
        <v>0.05</v>
      </c>
      <c r="N5" s="65">
        <f aca="true" t="shared" si="0" ref="N5:N20">(IF(F5&lt;&gt;"",1/3,0)+IF(G5&lt;&gt;"",2/3,0)+IF(H5&lt;&gt;"",1,0))*L5*20</f>
        <v>0</v>
      </c>
      <c r="O5" s="66">
        <f>IF(D5="",IF(E5&lt;&gt;"",1,0)+IF(F5&lt;&gt;"",1,0)+IF(G5&lt;&gt;"",1,0)+IF(H5&lt;&gt;"",1,0),0)</f>
        <v>0</v>
      </c>
      <c r="P5" s="67">
        <f aca="true" t="shared" si="1" ref="P5:P20">IF(D5&lt;&gt;"",0,(IF(E5&lt;&gt;"",0.02,(N5/(L5*20)))))</f>
        <v>0</v>
      </c>
      <c r="Q5" s="67">
        <f aca="true" t="shared" si="2" ref="Q5:Q20">IF(D5&lt;&gt;"",0,L5)</f>
        <v>0.05</v>
      </c>
      <c r="R5" s="68">
        <f>IF(I5&lt;&gt;"",1,0)</f>
        <v>0</v>
      </c>
    </row>
    <row r="6" spans="1:18" ht="12.75">
      <c r="A6" s="95"/>
      <c r="B6" s="93"/>
      <c r="C6" s="34" t="s">
        <v>30</v>
      </c>
      <c r="D6" s="155"/>
      <c r="E6" s="156"/>
      <c r="F6" s="156"/>
      <c r="G6" s="156"/>
      <c r="H6" s="157"/>
      <c r="I6" s="11">
        <f aca="true" t="shared" si="3" ref="I6:I48">(IF(O6&gt;1,"◄",""))</f>
      </c>
      <c r="J6" s="62"/>
      <c r="K6" s="15"/>
      <c r="L6" s="52">
        <v>0.05</v>
      </c>
      <c r="N6" s="65">
        <f t="shared" si="0"/>
        <v>0</v>
      </c>
      <c r="O6" s="66">
        <f aca="true" t="shared" si="4" ref="O6:O20">IF(D6="",IF(E6&lt;&gt;"",1,0)+IF(F6&lt;&gt;"",1,0)+IF(G6&lt;&gt;"",1,0)+IF(H6&lt;&gt;"",1,0),0)</f>
        <v>0</v>
      </c>
      <c r="P6" s="67">
        <f t="shared" si="1"/>
        <v>0</v>
      </c>
      <c r="Q6" s="67">
        <f t="shared" si="2"/>
        <v>0.05</v>
      </c>
      <c r="R6" s="68">
        <f aca="true" t="shared" si="5" ref="R6:R20">IF(I6&lt;&gt;"",1,0)</f>
        <v>0</v>
      </c>
    </row>
    <row r="7" spans="1:18" ht="12.75">
      <c r="A7" s="95"/>
      <c r="B7" s="93"/>
      <c r="C7" s="35" t="s">
        <v>31</v>
      </c>
      <c r="D7" s="158"/>
      <c r="E7" s="159"/>
      <c r="F7" s="159"/>
      <c r="G7" s="159"/>
      <c r="H7" s="160"/>
      <c r="I7" s="11">
        <f t="shared" si="3"/>
      </c>
      <c r="J7" s="62"/>
      <c r="K7" s="15"/>
      <c r="L7" s="52">
        <v>0.05</v>
      </c>
      <c r="N7" s="65">
        <f t="shared" si="0"/>
        <v>0</v>
      </c>
      <c r="O7" s="66">
        <f t="shared" si="4"/>
        <v>0</v>
      </c>
      <c r="P7" s="67">
        <f t="shared" si="1"/>
        <v>0</v>
      </c>
      <c r="Q7" s="67">
        <f t="shared" si="2"/>
        <v>0.05</v>
      </c>
      <c r="R7" s="68">
        <f t="shared" si="5"/>
        <v>0</v>
      </c>
    </row>
    <row r="8" spans="1:18" ht="12.75">
      <c r="A8" s="95"/>
      <c r="B8" s="93"/>
      <c r="C8" s="37" t="s">
        <v>33</v>
      </c>
      <c r="D8" s="155"/>
      <c r="E8" s="156"/>
      <c r="F8" s="156"/>
      <c r="G8" s="156"/>
      <c r="H8" s="157"/>
      <c r="I8" s="11">
        <f t="shared" si="3"/>
      </c>
      <c r="J8" s="62"/>
      <c r="K8" s="15"/>
      <c r="L8" s="52">
        <v>0.07</v>
      </c>
      <c r="N8" s="65">
        <f t="shared" si="0"/>
        <v>0</v>
      </c>
      <c r="O8" s="66">
        <f t="shared" si="4"/>
        <v>0</v>
      </c>
      <c r="P8" s="67">
        <f t="shared" si="1"/>
        <v>0</v>
      </c>
      <c r="Q8" s="67">
        <f t="shared" si="2"/>
        <v>0.07</v>
      </c>
      <c r="R8" s="68">
        <f t="shared" si="5"/>
        <v>0</v>
      </c>
    </row>
    <row r="9" spans="1:18" ht="12.75">
      <c r="A9" s="95"/>
      <c r="B9" s="93"/>
      <c r="C9" s="35" t="s">
        <v>34</v>
      </c>
      <c r="D9" s="158"/>
      <c r="E9" s="159"/>
      <c r="F9" s="159"/>
      <c r="G9" s="159"/>
      <c r="H9" s="160"/>
      <c r="I9" s="11">
        <f t="shared" si="3"/>
      </c>
      <c r="J9" s="62"/>
      <c r="K9" s="15"/>
      <c r="L9" s="52">
        <v>0.07</v>
      </c>
      <c r="N9" s="65">
        <f t="shared" si="0"/>
        <v>0</v>
      </c>
      <c r="O9" s="66">
        <f t="shared" si="4"/>
        <v>0</v>
      </c>
      <c r="P9" s="67">
        <f t="shared" si="1"/>
        <v>0</v>
      </c>
      <c r="Q9" s="67">
        <f t="shared" si="2"/>
        <v>0.07</v>
      </c>
      <c r="R9" s="68">
        <f t="shared" si="5"/>
        <v>0</v>
      </c>
    </row>
    <row r="10" spans="1:18" ht="12.75">
      <c r="A10" s="94" t="s">
        <v>37</v>
      </c>
      <c r="B10" s="92" t="s">
        <v>77</v>
      </c>
      <c r="C10" s="37" t="s">
        <v>35</v>
      </c>
      <c r="D10" s="161"/>
      <c r="E10" s="156"/>
      <c r="F10" s="156"/>
      <c r="G10" s="156"/>
      <c r="H10" s="157"/>
      <c r="I10" s="11">
        <f t="shared" si="3"/>
      </c>
      <c r="J10" s="62"/>
      <c r="K10" s="15"/>
      <c r="L10" s="52">
        <v>0.05</v>
      </c>
      <c r="N10" s="65">
        <f t="shared" si="0"/>
        <v>0</v>
      </c>
      <c r="O10" s="66">
        <f t="shared" si="4"/>
        <v>0</v>
      </c>
      <c r="P10" s="67">
        <f t="shared" si="1"/>
        <v>0</v>
      </c>
      <c r="Q10" s="67">
        <f t="shared" si="2"/>
        <v>0.05</v>
      </c>
      <c r="R10" s="68">
        <f t="shared" si="5"/>
        <v>0</v>
      </c>
    </row>
    <row r="11" spans="1:18" ht="15.75" customHeight="1">
      <c r="A11" s="95"/>
      <c r="B11" s="93"/>
      <c r="C11" s="36" t="s">
        <v>39</v>
      </c>
      <c r="D11" s="162"/>
      <c r="E11" s="159"/>
      <c r="F11" s="159"/>
      <c r="G11" s="159"/>
      <c r="H11" s="160"/>
      <c r="I11" s="11">
        <f t="shared" si="3"/>
      </c>
      <c r="J11" s="62"/>
      <c r="K11" s="15"/>
      <c r="L11" s="52">
        <v>0.05</v>
      </c>
      <c r="N11" s="65">
        <f t="shared" si="0"/>
        <v>0</v>
      </c>
      <c r="O11" s="66">
        <f t="shared" si="4"/>
        <v>0</v>
      </c>
      <c r="P11" s="67">
        <f t="shared" si="1"/>
        <v>0</v>
      </c>
      <c r="Q11" s="67">
        <f t="shared" si="2"/>
        <v>0.05</v>
      </c>
      <c r="R11" s="68">
        <f t="shared" si="5"/>
        <v>0</v>
      </c>
    </row>
    <row r="12" spans="1:18" ht="12.75">
      <c r="A12" s="95"/>
      <c r="B12" s="93"/>
      <c r="C12" s="37" t="s">
        <v>32</v>
      </c>
      <c r="D12" s="161"/>
      <c r="E12" s="156"/>
      <c r="F12" s="156"/>
      <c r="G12" s="156"/>
      <c r="H12" s="157"/>
      <c r="I12" s="11">
        <f t="shared" si="3"/>
      </c>
      <c r="J12" s="62"/>
      <c r="K12" s="15"/>
      <c r="L12" s="52">
        <v>0.05</v>
      </c>
      <c r="N12" s="65">
        <f t="shared" si="0"/>
        <v>0</v>
      </c>
      <c r="O12" s="66">
        <f t="shared" si="4"/>
        <v>0</v>
      </c>
      <c r="P12" s="67">
        <f t="shared" si="1"/>
        <v>0</v>
      </c>
      <c r="Q12" s="67">
        <f t="shared" si="2"/>
        <v>0.05</v>
      </c>
      <c r="R12" s="68">
        <f t="shared" si="5"/>
        <v>0</v>
      </c>
    </row>
    <row r="13" spans="1:18" ht="13.5" customHeight="1">
      <c r="A13" s="95"/>
      <c r="B13" s="93"/>
      <c r="C13" s="36" t="s">
        <v>68</v>
      </c>
      <c r="D13" s="162"/>
      <c r="E13" s="159"/>
      <c r="F13" s="159"/>
      <c r="G13" s="159"/>
      <c r="H13" s="160"/>
      <c r="I13" s="11">
        <f t="shared" si="3"/>
      </c>
      <c r="J13" s="62"/>
      <c r="K13" s="15"/>
      <c r="L13" s="52">
        <v>0.07</v>
      </c>
      <c r="N13" s="65">
        <f t="shared" si="0"/>
        <v>0</v>
      </c>
      <c r="O13" s="66">
        <f t="shared" si="4"/>
        <v>0</v>
      </c>
      <c r="P13" s="67">
        <f t="shared" si="1"/>
        <v>0</v>
      </c>
      <c r="Q13" s="67">
        <f t="shared" si="2"/>
        <v>0.07</v>
      </c>
      <c r="R13" s="68">
        <f t="shared" si="5"/>
        <v>0</v>
      </c>
    </row>
    <row r="14" spans="1:18" ht="12.75">
      <c r="A14" s="95"/>
      <c r="B14" s="93"/>
      <c r="C14" s="34" t="s">
        <v>38</v>
      </c>
      <c r="D14" s="161"/>
      <c r="E14" s="156"/>
      <c r="F14" s="156"/>
      <c r="G14" s="156"/>
      <c r="H14" s="157"/>
      <c r="I14" s="11">
        <f t="shared" si="3"/>
      </c>
      <c r="J14" s="62"/>
      <c r="K14" s="15"/>
      <c r="L14" s="52">
        <v>0.07</v>
      </c>
      <c r="N14" s="65">
        <f t="shared" si="0"/>
        <v>0</v>
      </c>
      <c r="O14" s="66">
        <f t="shared" si="4"/>
        <v>0</v>
      </c>
      <c r="P14" s="67">
        <f t="shared" si="1"/>
        <v>0</v>
      </c>
      <c r="Q14" s="67">
        <f t="shared" si="2"/>
        <v>0.07</v>
      </c>
      <c r="R14" s="68">
        <f t="shared" si="5"/>
        <v>0</v>
      </c>
    </row>
    <row r="15" spans="1:18" ht="12.75">
      <c r="A15" s="95"/>
      <c r="B15" s="93"/>
      <c r="C15" s="36" t="s">
        <v>78</v>
      </c>
      <c r="D15" s="162"/>
      <c r="E15" s="159"/>
      <c r="F15" s="159"/>
      <c r="G15" s="159"/>
      <c r="H15" s="160"/>
      <c r="I15" s="11">
        <f t="shared" si="3"/>
      </c>
      <c r="J15" s="62"/>
      <c r="K15" s="15"/>
      <c r="L15" s="52">
        <v>0.07</v>
      </c>
      <c r="N15" s="65">
        <f t="shared" si="0"/>
        <v>0</v>
      </c>
      <c r="O15" s="66">
        <f t="shared" si="4"/>
        <v>0</v>
      </c>
      <c r="P15" s="67">
        <f t="shared" si="1"/>
        <v>0</v>
      </c>
      <c r="Q15" s="67">
        <f t="shared" si="2"/>
        <v>0.07</v>
      </c>
      <c r="R15" s="68">
        <f t="shared" si="5"/>
        <v>0</v>
      </c>
    </row>
    <row r="16" spans="1:18" ht="12.75">
      <c r="A16" s="94" t="s">
        <v>40</v>
      </c>
      <c r="B16" s="92" t="s">
        <v>79</v>
      </c>
      <c r="C16" s="38" t="s">
        <v>80</v>
      </c>
      <c r="D16" s="163"/>
      <c r="E16" s="156"/>
      <c r="F16" s="156"/>
      <c r="G16" s="156"/>
      <c r="H16" s="157"/>
      <c r="I16" s="11">
        <f t="shared" si="3"/>
      </c>
      <c r="J16" s="62"/>
      <c r="K16" s="15"/>
      <c r="L16" s="52">
        <v>0.07</v>
      </c>
      <c r="N16" s="65">
        <f t="shared" si="0"/>
        <v>0</v>
      </c>
      <c r="O16" s="66">
        <f t="shared" si="4"/>
        <v>0</v>
      </c>
      <c r="P16" s="67">
        <f t="shared" si="1"/>
        <v>0</v>
      </c>
      <c r="Q16" s="67">
        <f t="shared" si="2"/>
        <v>0.07</v>
      </c>
      <c r="R16" s="68">
        <f t="shared" si="5"/>
        <v>0</v>
      </c>
    </row>
    <row r="17" spans="1:18" ht="12.75">
      <c r="A17" s="95"/>
      <c r="B17" s="93"/>
      <c r="C17" s="39" t="s">
        <v>81</v>
      </c>
      <c r="D17" s="164"/>
      <c r="E17" s="159"/>
      <c r="F17" s="159"/>
      <c r="G17" s="159"/>
      <c r="H17" s="160"/>
      <c r="I17" s="11">
        <f t="shared" si="3"/>
      </c>
      <c r="J17" s="62"/>
      <c r="K17" s="15"/>
      <c r="L17" s="52">
        <v>0.07</v>
      </c>
      <c r="N17" s="65">
        <f t="shared" si="0"/>
        <v>0</v>
      </c>
      <c r="O17" s="66">
        <f t="shared" si="4"/>
        <v>0</v>
      </c>
      <c r="P17" s="67">
        <f t="shared" si="1"/>
        <v>0</v>
      </c>
      <c r="Q17" s="67">
        <f t="shared" si="2"/>
        <v>0.07</v>
      </c>
      <c r="R17" s="68">
        <f t="shared" si="5"/>
        <v>0</v>
      </c>
    </row>
    <row r="18" spans="1:18" ht="15.75" customHeight="1">
      <c r="A18" s="100"/>
      <c r="B18" s="93"/>
      <c r="C18" s="37" t="s">
        <v>82</v>
      </c>
      <c r="D18" s="163"/>
      <c r="E18" s="156"/>
      <c r="F18" s="156"/>
      <c r="G18" s="156"/>
      <c r="H18" s="157"/>
      <c r="I18" s="11">
        <f t="shared" si="3"/>
      </c>
      <c r="J18" s="62"/>
      <c r="K18" s="15"/>
      <c r="L18" s="52">
        <v>0.07</v>
      </c>
      <c r="N18" s="65">
        <f t="shared" si="0"/>
        <v>0</v>
      </c>
      <c r="O18" s="66">
        <f t="shared" si="4"/>
        <v>0</v>
      </c>
      <c r="P18" s="67">
        <f t="shared" si="1"/>
        <v>0</v>
      </c>
      <c r="Q18" s="67">
        <f t="shared" si="2"/>
        <v>0.07</v>
      </c>
      <c r="R18" s="68">
        <f t="shared" si="5"/>
        <v>0</v>
      </c>
    </row>
    <row r="19" spans="1:18" ht="12.75">
      <c r="A19" s="95" t="s">
        <v>42</v>
      </c>
      <c r="B19" s="92" t="s">
        <v>83</v>
      </c>
      <c r="C19" s="36" t="s">
        <v>84</v>
      </c>
      <c r="D19" s="164"/>
      <c r="E19" s="159"/>
      <c r="F19" s="159"/>
      <c r="G19" s="159"/>
      <c r="H19" s="160"/>
      <c r="I19" s="11">
        <f t="shared" si="3"/>
      </c>
      <c r="J19" s="62"/>
      <c r="K19" s="15"/>
      <c r="L19" s="52">
        <v>0.07</v>
      </c>
      <c r="N19" s="65">
        <f t="shared" si="0"/>
        <v>0</v>
      </c>
      <c r="O19" s="66">
        <f t="shared" si="4"/>
        <v>0</v>
      </c>
      <c r="P19" s="67">
        <f t="shared" si="1"/>
        <v>0</v>
      </c>
      <c r="Q19" s="67">
        <f t="shared" si="2"/>
        <v>0.07</v>
      </c>
      <c r="R19" s="68">
        <f t="shared" si="5"/>
        <v>0</v>
      </c>
    </row>
    <row r="20" spans="1:18" ht="13.5" thickBot="1">
      <c r="A20" s="95"/>
      <c r="B20" s="93"/>
      <c r="C20" s="37" t="s">
        <v>41</v>
      </c>
      <c r="D20" s="155"/>
      <c r="E20" s="165"/>
      <c r="F20" s="165"/>
      <c r="G20" s="165"/>
      <c r="H20" s="166"/>
      <c r="I20" s="11">
        <f t="shared" si="3"/>
      </c>
      <c r="J20" s="62"/>
      <c r="K20" s="15"/>
      <c r="L20" s="52">
        <v>0.07</v>
      </c>
      <c r="M20" s="74">
        <f>SUM(L5:L20)</f>
        <v>1.0000000000000004</v>
      </c>
      <c r="N20" s="65">
        <f t="shared" si="0"/>
        <v>0</v>
      </c>
      <c r="O20" s="66">
        <f t="shared" si="4"/>
        <v>0</v>
      </c>
      <c r="P20" s="67">
        <f t="shared" si="1"/>
        <v>0</v>
      </c>
      <c r="Q20" s="67">
        <f t="shared" si="2"/>
        <v>0.07</v>
      </c>
      <c r="R20" s="68">
        <f t="shared" si="5"/>
        <v>0</v>
      </c>
    </row>
    <row r="21" spans="1:17" ht="13.5" customHeight="1">
      <c r="A21" s="110" t="s">
        <v>58</v>
      </c>
      <c r="B21" s="111"/>
      <c r="C21" s="111"/>
      <c r="D21" s="111"/>
      <c r="E21" s="111"/>
      <c r="F21" s="111"/>
      <c r="G21" s="111"/>
      <c r="H21" s="112"/>
      <c r="I21" s="11">
        <f t="shared" si="3"/>
      </c>
      <c r="J21" s="63"/>
      <c r="K21" s="16"/>
      <c r="L21" s="53">
        <v>0.4</v>
      </c>
      <c r="N21" s="69">
        <f>IF(O21=1,SUMPRODUCT(N22:N36,O22:O36)/SUMPRODUCT(L22:L36,O22:O36),0)</f>
        <v>0</v>
      </c>
      <c r="O21" s="66">
        <f>IF(SUM(O22:O36)=0,0,1)</f>
        <v>0</v>
      </c>
      <c r="Q21" s="67">
        <f>SUM(Q22:Q36)</f>
        <v>1.0000000000000004</v>
      </c>
    </row>
    <row r="22" spans="1:18" ht="13.5" customHeight="1">
      <c r="A22" s="94" t="s">
        <v>43</v>
      </c>
      <c r="B22" s="98" t="s">
        <v>85</v>
      </c>
      <c r="C22" s="49" t="s">
        <v>47</v>
      </c>
      <c r="D22" s="167"/>
      <c r="E22" s="168"/>
      <c r="F22" s="168"/>
      <c r="G22" s="169"/>
      <c r="H22" s="170"/>
      <c r="I22" s="11">
        <f t="shared" si="3"/>
      </c>
      <c r="J22" s="62"/>
      <c r="K22" s="15"/>
      <c r="L22" s="52">
        <v>0.07</v>
      </c>
      <c r="N22" s="65">
        <f aca="true" t="shared" si="6" ref="N22:N36">(IF(F22&lt;&gt;"",1/3,0)+IF(G22&lt;&gt;"",2/3,0)+IF(H22&lt;&gt;"",1,0))*L22*20</f>
        <v>0</v>
      </c>
      <c r="O22" s="66">
        <f>IF(D22="",IF(E22&lt;&gt;"",1,0)+IF(F22&lt;&gt;"",1,0)+IF(G22&lt;&gt;"",1,0)+IF(H22&lt;&gt;"",1,0),0)</f>
        <v>0</v>
      </c>
      <c r="P22" s="67">
        <f aca="true" t="shared" si="7" ref="P22:P36">IF(D22&lt;&gt;"",0,(IF(E22&lt;&gt;"",0.02,(N22/(L22*20)))))</f>
        <v>0</v>
      </c>
      <c r="Q22" s="67">
        <f aca="true" t="shared" si="8" ref="Q22:Q36">IF(D22&lt;&gt;"",0,L22)</f>
        <v>0.07</v>
      </c>
      <c r="R22" s="68">
        <f aca="true" t="shared" si="9" ref="R22:R36">IF(I22&lt;&gt;"",1,0)</f>
        <v>0</v>
      </c>
    </row>
    <row r="23" spans="1:18" ht="13.5" customHeight="1">
      <c r="A23" s="95"/>
      <c r="B23" s="99"/>
      <c r="C23" s="50" t="s">
        <v>48</v>
      </c>
      <c r="D23" s="171"/>
      <c r="E23" s="172"/>
      <c r="F23" s="172"/>
      <c r="G23" s="173"/>
      <c r="H23" s="174"/>
      <c r="I23" s="11">
        <f t="shared" si="3"/>
      </c>
      <c r="J23" s="62"/>
      <c r="K23" s="15"/>
      <c r="L23" s="52">
        <v>0.06</v>
      </c>
      <c r="N23" s="65">
        <f t="shared" si="6"/>
        <v>0</v>
      </c>
      <c r="O23" s="66">
        <f aca="true" t="shared" si="10" ref="O23:O36">IF(D23="",IF(E23&lt;&gt;"",1,0)+IF(F23&lt;&gt;"",1,0)+IF(G23&lt;&gt;"",1,0)+IF(H23&lt;&gt;"",1,0),0)</f>
        <v>0</v>
      </c>
      <c r="P23" s="67">
        <f t="shared" si="7"/>
        <v>0</v>
      </c>
      <c r="Q23" s="67">
        <f t="shared" si="8"/>
        <v>0.06</v>
      </c>
      <c r="R23" s="68">
        <f t="shared" si="9"/>
        <v>0</v>
      </c>
    </row>
    <row r="24" spans="1:18" ht="13.5" customHeight="1">
      <c r="A24" s="95"/>
      <c r="B24" s="99"/>
      <c r="C24" s="49" t="s">
        <v>49</v>
      </c>
      <c r="D24" s="167"/>
      <c r="E24" s="168"/>
      <c r="F24" s="168"/>
      <c r="G24" s="169"/>
      <c r="H24" s="175"/>
      <c r="I24" s="11">
        <f t="shared" si="3"/>
      </c>
      <c r="J24" s="62"/>
      <c r="K24" s="15"/>
      <c r="L24" s="52">
        <v>0.07</v>
      </c>
      <c r="N24" s="65">
        <f t="shared" si="6"/>
        <v>0</v>
      </c>
      <c r="O24" s="66">
        <f t="shared" si="10"/>
        <v>0</v>
      </c>
      <c r="P24" s="67">
        <f t="shared" si="7"/>
        <v>0</v>
      </c>
      <c r="Q24" s="67">
        <f t="shared" si="8"/>
        <v>0.07</v>
      </c>
      <c r="R24" s="68">
        <f t="shared" si="9"/>
        <v>0</v>
      </c>
    </row>
    <row r="25" spans="1:18" ht="13.5" customHeight="1">
      <c r="A25" s="94" t="s">
        <v>44</v>
      </c>
      <c r="B25" s="92" t="s">
        <v>86</v>
      </c>
      <c r="C25" s="50" t="s">
        <v>50</v>
      </c>
      <c r="D25" s="163"/>
      <c r="E25" s="172"/>
      <c r="F25" s="172"/>
      <c r="G25" s="172"/>
      <c r="H25" s="176"/>
      <c r="I25" s="11">
        <f t="shared" si="3"/>
      </c>
      <c r="J25" s="62"/>
      <c r="K25" s="15"/>
      <c r="L25" s="52">
        <v>0.06</v>
      </c>
      <c r="N25" s="65">
        <f t="shared" si="6"/>
        <v>0</v>
      </c>
      <c r="O25" s="66">
        <f t="shared" si="10"/>
        <v>0</v>
      </c>
      <c r="P25" s="67">
        <f t="shared" si="7"/>
        <v>0</v>
      </c>
      <c r="Q25" s="67">
        <f t="shared" si="8"/>
        <v>0.06</v>
      </c>
      <c r="R25" s="68">
        <f t="shared" si="9"/>
        <v>0</v>
      </c>
    </row>
    <row r="26" spans="1:18" ht="13.5" customHeight="1">
      <c r="A26" s="95"/>
      <c r="B26" s="93"/>
      <c r="C26" s="49" t="s">
        <v>51</v>
      </c>
      <c r="D26" s="164"/>
      <c r="E26" s="168"/>
      <c r="F26" s="168"/>
      <c r="G26" s="168"/>
      <c r="H26" s="177"/>
      <c r="I26" s="11">
        <f t="shared" si="3"/>
      </c>
      <c r="J26" s="62"/>
      <c r="K26" s="15"/>
      <c r="L26" s="52">
        <v>0.07</v>
      </c>
      <c r="N26" s="65">
        <f t="shared" si="6"/>
        <v>0</v>
      </c>
      <c r="O26" s="66">
        <f t="shared" si="10"/>
        <v>0</v>
      </c>
      <c r="P26" s="67">
        <f t="shared" si="7"/>
        <v>0</v>
      </c>
      <c r="Q26" s="67">
        <f t="shared" si="8"/>
        <v>0.07</v>
      </c>
      <c r="R26" s="68">
        <f t="shared" si="9"/>
        <v>0</v>
      </c>
    </row>
    <row r="27" spans="1:18" ht="13.5" customHeight="1">
      <c r="A27" s="95"/>
      <c r="B27" s="93"/>
      <c r="C27" s="50" t="s">
        <v>89</v>
      </c>
      <c r="D27" s="163"/>
      <c r="E27" s="172"/>
      <c r="F27" s="172"/>
      <c r="G27" s="172"/>
      <c r="H27" s="176"/>
      <c r="I27" s="11">
        <f t="shared" si="3"/>
      </c>
      <c r="J27" s="62"/>
      <c r="K27" s="15"/>
      <c r="L27" s="52">
        <v>0.07</v>
      </c>
      <c r="N27" s="65">
        <f t="shared" si="6"/>
        <v>0</v>
      </c>
      <c r="O27" s="66">
        <f t="shared" si="10"/>
        <v>0</v>
      </c>
      <c r="P27" s="67">
        <f t="shared" si="7"/>
        <v>0</v>
      </c>
      <c r="Q27" s="67">
        <f t="shared" si="8"/>
        <v>0.07</v>
      </c>
      <c r="R27" s="68">
        <f t="shared" si="9"/>
        <v>0</v>
      </c>
    </row>
    <row r="28" spans="1:18" ht="13.5" customHeight="1">
      <c r="A28" s="95"/>
      <c r="B28" s="93"/>
      <c r="C28" s="49" t="s">
        <v>90</v>
      </c>
      <c r="D28" s="164"/>
      <c r="E28" s="168"/>
      <c r="F28" s="168"/>
      <c r="G28" s="168"/>
      <c r="H28" s="177"/>
      <c r="I28" s="11">
        <f t="shared" si="3"/>
      </c>
      <c r="J28" s="62"/>
      <c r="K28" s="15"/>
      <c r="L28" s="52">
        <v>0.07</v>
      </c>
      <c r="N28" s="65">
        <f t="shared" si="6"/>
        <v>0</v>
      </c>
      <c r="O28" s="66">
        <f t="shared" si="10"/>
        <v>0</v>
      </c>
      <c r="P28" s="67">
        <f t="shared" si="7"/>
        <v>0</v>
      </c>
      <c r="Q28" s="67">
        <f t="shared" si="8"/>
        <v>0.07</v>
      </c>
      <c r="R28" s="68">
        <f t="shared" si="9"/>
        <v>0</v>
      </c>
    </row>
    <row r="29" spans="1:18" ht="12.75">
      <c r="A29" s="94" t="s">
        <v>45</v>
      </c>
      <c r="B29" s="92" t="s">
        <v>87</v>
      </c>
      <c r="C29" s="48" t="s">
        <v>54</v>
      </c>
      <c r="D29" s="163"/>
      <c r="E29" s="172"/>
      <c r="F29" s="172"/>
      <c r="G29" s="172"/>
      <c r="H29" s="178"/>
      <c r="I29" s="11">
        <f t="shared" si="3"/>
      </c>
      <c r="J29" s="62"/>
      <c r="K29" s="15"/>
      <c r="L29" s="52">
        <v>0.06</v>
      </c>
      <c r="N29" s="65">
        <f t="shared" si="6"/>
        <v>0</v>
      </c>
      <c r="O29" s="66">
        <f t="shared" si="10"/>
        <v>0</v>
      </c>
      <c r="P29" s="67">
        <f t="shared" si="7"/>
        <v>0</v>
      </c>
      <c r="Q29" s="67">
        <f t="shared" si="8"/>
        <v>0.06</v>
      </c>
      <c r="R29" s="68">
        <f t="shared" si="9"/>
        <v>0</v>
      </c>
    </row>
    <row r="30" spans="1:18" ht="12.75">
      <c r="A30" s="95"/>
      <c r="B30" s="93"/>
      <c r="C30" s="48" t="s">
        <v>55</v>
      </c>
      <c r="D30" s="179"/>
      <c r="E30" s="180"/>
      <c r="F30" s="180"/>
      <c r="G30" s="180"/>
      <c r="H30" s="176"/>
      <c r="I30" s="11">
        <f t="shared" si="3"/>
      </c>
      <c r="J30" s="62"/>
      <c r="K30" s="15"/>
      <c r="L30" s="52">
        <v>0.07</v>
      </c>
      <c r="N30" s="65">
        <f>(IF(F30&lt;&gt;"",1/3,0)+IF(G30&lt;&gt;"",2/3,0)+IF(H30&lt;&gt;"",1,0))*L30*20</f>
        <v>0</v>
      </c>
      <c r="O30" s="66">
        <f>IF(D30="",IF(E30&lt;&gt;"",1,0)+IF(F30&lt;&gt;"",1,0)+IF(G30&lt;&gt;"",1,0)+IF(H30&lt;&gt;"",1,0),0)</f>
        <v>0</v>
      </c>
      <c r="P30" s="67">
        <f>IF(D30&lt;&gt;"",0,(IF(E30&lt;&gt;"",0.02,(N30/(L30*20)))))</f>
        <v>0</v>
      </c>
      <c r="Q30" s="67">
        <f>IF(D30&lt;&gt;"",0,L30)</f>
        <v>0.07</v>
      </c>
      <c r="R30" s="68">
        <f>IF(I30&lt;&gt;"",1,0)</f>
        <v>0</v>
      </c>
    </row>
    <row r="31" spans="1:18" ht="12.75">
      <c r="A31" s="95"/>
      <c r="B31" s="93"/>
      <c r="C31" s="48" t="s">
        <v>56</v>
      </c>
      <c r="D31" s="179"/>
      <c r="E31" s="180"/>
      <c r="F31" s="180"/>
      <c r="G31" s="180"/>
      <c r="H31" s="176"/>
      <c r="I31" s="11">
        <f t="shared" si="3"/>
      </c>
      <c r="J31" s="62"/>
      <c r="K31" s="15"/>
      <c r="L31" s="52">
        <v>0.06</v>
      </c>
      <c r="N31" s="65">
        <f>(IF(F31&lt;&gt;"",1/3,0)+IF(G31&lt;&gt;"",2/3,0)+IF(H31&lt;&gt;"",1,0))*L31*20</f>
        <v>0</v>
      </c>
      <c r="O31" s="66">
        <f>IF(D31="",IF(E31&lt;&gt;"",1,0)+IF(F31&lt;&gt;"",1,0)+IF(G31&lt;&gt;"",1,0)+IF(H31&lt;&gt;"",1,0),0)</f>
        <v>0</v>
      </c>
      <c r="P31" s="67">
        <f>IF(D31&lt;&gt;"",0,(IF(E31&lt;&gt;"",0.02,(N31/(L31*20)))))</f>
        <v>0</v>
      </c>
      <c r="Q31" s="67">
        <f>IF(D31&lt;&gt;"",0,L31)</f>
        <v>0.06</v>
      </c>
      <c r="R31" s="68">
        <f>IF(I31&lt;&gt;"",1,0)</f>
        <v>0</v>
      </c>
    </row>
    <row r="32" spans="1:18" ht="12.75">
      <c r="A32" s="95"/>
      <c r="B32" s="93"/>
      <c r="C32" s="49" t="s">
        <v>57</v>
      </c>
      <c r="D32" s="181"/>
      <c r="E32" s="182"/>
      <c r="F32" s="182"/>
      <c r="G32" s="182"/>
      <c r="H32" s="177"/>
      <c r="I32" s="11">
        <f t="shared" si="3"/>
      </c>
      <c r="J32" s="62"/>
      <c r="K32" s="15"/>
      <c r="L32" s="52">
        <v>0.06</v>
      </c>
      <c r="M32" s="74"/>
      <c r="N32" s="65">
        <f t="shared" si="6"/>
        <v>0</v>
      </c>
      <c r="O32" s="66">
        <f t="shared" si="10"/>
        <v>0</v>
      </c>
      <c r="P32" s="67">
        <f t="shared" si="7"/>
        <v>0</v>
      </c>
      <c r="Q32" s="67">
        <f t="shared" si="8"/>
        <v>0.06</v>
      </c>
      <c r="R32" s="68">
        <f t="shared" si="9"/>
        <v>0</v>
      </c>
    </row>
    <row r="33" spans="1:18" ht="12.75">
      <c r="A33" s="95"/>
      <c r="B33" s="93"/>
      <c r="C33" s="50" t="s">
        <v>67</v>
      </c>
      <c r="D33" s="179"/>
      <c r="E33" s="180"/>
      <c r="F33" s="180"/>
      <c r="G33" s="180"/>
      <c r="H33" s="176"/>
      <c r="I33" s="11">
        <f t="shared" si="3"/>
      </c>
      <c r="J33" s="62"/>
      <c r="K33" s="15"/>
      <c r="L33" s="52">
        <v>0.07</v>
      </c>
      <c r="M33" s="74"/>
      <c r="N33" s="65">
        <f t="shared" si="6"/>
        <v>0</v>
      </c>
      <c r="O33" s="66">
        <f t="shared" si="10"/>
        <v>0</v>
      </c>
      <c r="P33" s="67">
        <f t="shared" si="7"/>
        <v>0</v>
      </c>
      <c r="Q33" s="67">
        <f t="shared" si="8"/>
        <v>0.07</v>
      </c>
      <c r="R33" s="68">
        <f t="shared" si="9"/>
        <v>0</v>
      </c>
    </row>
    <row r="34" spans="1:18" ht="12.75" customHeight="1">
      <c r="A34" s="94" t="s">
        <v>46</v>
      </c>
      <c r="B34" s="92" t="s">
        <v>88</v>
      </c>
      <c r="C34" s="49" t="s">
        <v>52</v>
      </c>
      <c r="D34" s="164"/>
      <c r="E34" s="159"/>
      <c r="F34" s="159"/>
      <c r="G34" s="159"/>
      <c r="H34" s="160"/>
      <c r="I34" s="11">
        <f t="shared" si="3"/>
      </c>
      <c r="J34" s="62"/>
      <c r="K34" s="15"/>
      <c r="L34" s="52">
        <v>0.07</v>
      </c>
      <c r="N34" s="65">
        <f t="shared" si="6"/>
        <v>0</v>
      </c>
      <c r="O34" s="66">
        <f t="shared" si="10"/>
        <v>0</v>
      </c>
      <c r="P34" s="67">
        <f t="shared" si="7"/>
        <v>0</v>
      </c>
      <c r="Q34" s="67">
        <f t="shared" si="8"/>
        <v>0.07</v>
      </c>
      <c r="R34" s="68">
        <f t="shared" si="9"/>
        <v>0</v>
      </c>
    </row>
    <row r="35" spans="1:18" ht="12.75" customHeight="1">
      <c r="A35" s="95"/>
      <c r="B35" s="93"/>
      <c r="C35" s="48" t="s">
        <v>53</v>
      </c>
      <c r="D35" s="163"/>
      <c r="E35" s="156"/>
      <c r="F35" s="156"/>
      <c r="G35" s="156"/>
      <c r="H35" s="157"/>
      <c r="I35" s="11">
        <f t="shared" si="3"/>
      </c>
      <c r="J35" s="62"/>
      <c r="K35" s="15"/>
      <c r="L35" s="52">
        <v>0.07</v>
      </c>
      <c r="N35" s="65">
        <f t="shared" si="6"/>
        <v>0</v>
      </c>
      <c r="O35" s="66">
        <f t="shared" si="10"/>
        <v>0</v>
      </c>
      <c r="P35" s="67">
        <f t="shared" si="7"/>
        <v>0</v>
      </c>
      <c r="Q35" s="67">
        <f t="shared" si="8"/>
        <v>0.07</v>
      </c>
      <c r="R35" s="68">
        <f t="shared" si="9"/>
        <v>0</v>
      </c>
    </row>
    <row r="36" spans="1:18" ht="12.75" customHeight="1" thickBot="1">
      <c r="A36" s="95"/>
      <c r="B36" s="93"/>
      <c r="C36" s="49" t="s">
        <v>67</v>
      </c>
      <c r="D36" s="164"/>
      <c r="E36" s="159"/>
      <c r="F36" s="159"/>
      <c r="G36" s="159"/>
      <c r="H36" s="160"/>
      <c r="I36" s="11">
        <f t="shared" si="3"/>
      </c>
      <c r="J36" s="62"/>
      <c r="K36" s="15"/>
      <c r="L36" s="52">
        <v>0.07</v>
      </c>
      <c r="M36" s="74">
        <f>SUM(L22:L36)</f>
        <v>1.0000000000000004</v>
      </c>
      <c r="N36" s="65">
        <f t="shared" si="6"/>
        <v>0</v>
      </c>
      <c r="O36" s="66">
        <f t="shared" si="10"/>
        <v>0</v>
      </c>
      <c r="P36" s="67">
        <f t="shared" si="7"/>
        <v>0</v>
      </c>
      <c r="Q36" s="67">
        <f t="shared" si="8"/>
        <v>0.07</v>
      </c>
      <c r="R36" s="68">
        <f t="shared" si="9"/>
        <v>0</v>
      </c>
    </row>
    <row r="37" spans="1:17" ht="13.5" customHeight="1">
      <c r="A37" s="113" t="s">
        <v>59</v>
      </c>
      <c r="B37" s="114"/>
      <c r="C37" s="114"/>
      <c r="D37" s="114"/>
      <c r="E37" s="114"/>
      <c r="F37" s="114"/>
      <c r="G37" s="114"/>
      <c r="H37" s="115"/>
      <c r="I37" s="11">
        <f t="shared" si="3"/>
      </c>
      <c r="J37" s="63"/>
      <c r="K37" s="16"/>
      <c r="L37" s="53">
        <v>0.2</v>
      </c>
      <c r="N37" s="69">
        <f>IF(O37=1,SUMPRODUCT(N38:N48,O38:O48)/SUMPRODUCT(L38:L48,O38:O48),0)</f>
        <v>0</v>
      </c>
      <c r="O37" s="66">
        <f>IF(SUM(O38:O48)=0,0,1)</f>
        <v>0</v>
      </c>
      <c r="Q37" s="67">
        <f>SUM(Q38:Q48)</f>
        <v>0.9999999999999998</v>
      </c>
    </row>
    <row r="38" spans="1:18" ht="12.75">
      <c r="A38" s="94" t="s">
        <v>60</v>
      </c>
      <c r="B38" s="92" t="s">
        <v>91</v>
      </c>
      <c r="C38" s="48" t="s">
        <v>63</v>
      </c>
      <c r="D38" s="163"/>
      <c r="E38" s="172"/>
      <c r="F38" s="172"/>
      <c r="G38" s="172"/>
      <c r="H38" s="183"/>
      <c r="I38" s="11">
        <f t="shared" si="3"/>
      </c>
      <c r="J38" s="62"/>
      <c r="K38" s="15"/>
      <c r="L38" s="52">
        <v>0.09</v>
      </c>
      <c r="N38" s="65">
        <f aca="true" t="shared" si="11" ref="N38:N48">(IF(F38&lt;&gt;"",1/3,0)+IF(G38&lt;&gt;"",2/3,0)+IF(H38&lt;&gt;"",1,0))*L38*20</f>
        <v>0</v>
      </c>
      <c r="O38" s="66">
        <f>IF(D38="",IF(E38&lt;&gt;"",1,0)+IF(F38&lt;&gt;"",1,0)+IF(G38&lt;&gt;"",1,0)+IF(H38&lt;&gt;"",1,0),0)</f>
        <v>0</v>
      </c>
      <c r="P38" s="67">
        <f aca="true" t="shared" si="12" ref="P38:P48">IF(D38&lt;&gt;"",0,(IF(E38&lt;&gt;"",0.02,(N38/(L38*20)))))</f>
        <v>0</v>
      </c>
      <c r="Q38" s="67">
        <f aca="true" t="shared" si="13" ref="Q38:Q48">IF(D38&lt;&gt;"",0,L38)</f>
        <v>0.09</v>
      </c>
      <c r="R38" s="68">
        <f>IF(I38&lt;&gt;"",1,0)</f>
        <v>0</v>
      </c>
    </row>
    <row r="39" spans="1:18" ht="12.75">
      <c r="A39" s="95"/>
      <c r="B39" s="93"/>
      <c r="C39" s="49" t="s">
        <v>55</v>
      </c>
      <c r="D39" s="164"/>
      <c r="E39" s="168"/>
      <c r="F39" s="168"/>
      <c r="G39" s="168"/>
      <c r="H39" s="170"/>
      <c r="I39" s="11">
        <f t="shared" si="3"/>
      </c>
      <c r="J39" s="62"/>
      <c r="K39" s="15"/>
      <c r="L39" s="52">
        <v>0.09</v>
      </c>
      <c r="N39" s="65">
        <f t="shared" si="11"/>
        <v>0</v>
      </c>
      <c r="O39" s="66">
        <f aca="true" t="shared" si="14" ref="O39:O48">IF(D39="",IF(E39&lt;&gt;"",1,0)+IF(F39&lt;&gt;"",1,0)+IF(G39&lt;&gt;"",1,0)+IF(H39&lt;&gt;"",1,0),0)</f>
        <v>0</v>
      </c>
      <c r="P39" s="67">
        <f t="shared" si="12"/>
        <v>0</v>
      </c>
      <c r="Q39" s="67">
        <f t="shared" si="13"/>
        <v>0.09</v>
      </c>
      <c r="R39" s="68">
        <f aca="true" t="shared" si="15" ref="R39:R48">IF(I39&lt;&gt;"",1,0)</f>
        <v>0</v>
      </c>
    </row>
    <row r="40" spans="1:18" ht="12.75">
      <c r="A40" s="95"/>
      <c r="B40" s="93"/>
      <c r="C40" s="48" t="s">
        <v>94</v>
      </c>
      <c r="D40" s="163"/>
      <c r="E40" s="172"/>
      <c r="F40" s="172"/>
      <c r="G40" s="172"/>
      <c r="H40" s="183"/>
      <c r="I40" s="11">
        <f t="shared" si="3"/>
      </c>
      <c r="J40" s="62"/>
      <c r="K40" s="15"/>
      <c r="L40" s="52">
        <v>0.09</v>
      </c>
      <c r="N40" s="65">
        <f t="shared" si="11"/>
        <v>0</v>
      </c>
      <c r="O40" s="66">
        <f t="shared" si="14"/>
        <v>0</v>
      </c>
      <c r="P40" s="67">
        <f t="shared" si="12"/>
        <v>0</v>
      </c>
      <c r="Q40" s="67">
        <f t="shared" si="13"/>
        <v>0.09</v>
      </c>
      <c r="R40" s="68">
        <f t="shared" si="15"/>
        <v>0</v>
      </c>
    </row>
    <row r="41" spans="1:18" ht="13.5" customHeight="1">
      <c r="A41" s="101" t="s">
        <v>61</v>
      </c>
      <c r="B41" s="102" t="s">
        <v>92</v>
      </c>
      <c r="C41" s="49" t="s">
        <v>95</v>
      </c>
      <c r="D41" s="164"/>
      <c r="E41" s="168"/>
      <c r="F41" s="168"/>
      <c r="G41" s="168"/>
      <c r="H41" s="170"/>
      <c r="I41" s="11">
        <f t="shared" si="3"/>
      </c>
      <c r="J41" s="62"/>
      <c r="K41" s="15"/>
      <c r="L41" s="52">
        <v>0.09</v>
      </c>
      <c r="N41" s="65">
        <f t="shared" si="11"/>
        <v>0</v>
      </c>
      <c r="O41" s="66">
        <f t="shared" si="14"/>
        <v>0</v>
      </c>
      <c r="P41" s="67">
        <f t="shared" si="12"/>
        <v>0</v>
      </c>
      <c r="Q41" s="67">
        <f t="shared" si="13"/>
        <v>0.09</v>
      </c>
      <c r="R41" s="68">
        <f t="shared" si="15"/>
        <v>0</v>
      </c>
    </row>
    <row r="42" spans="1:18" ht="13.5" customHeight="1">
      <c r="A42" s="101"/>
      <c r="B42" s="102"/>
      <c r="C42" s="50" t="s">
        <v>64</v>
      </c>
      <c r="D42" s="163"/>
      <c r="E42" s="172"/>
      <c r="F42" s="172"/>
      <c r="G42" s="172"/>
      <c r="H42" s="183"/>
      <c r="I42" s="11">
        <f t="shared" si="3"/>
      </c>
      <c r="J42" s="62"/>
      <c r="K42" s="15"/>
      <c r="L42" s="52">
        <v>0.09</v>
      </c>
      <c r="N42" s="65">
        <f t="shared" si="11"/>
        <v>0</v>
      </c>
      <c r="O42" s="66">
        <f t="shared" si="14"/>
        <v>0</v>
      </c>
      <c r="P42" s="67">
        <f t="shared" si="12"/>
        <v>0</v>
      </c>
      <c r="Q42" s="67">
        <f t="shared" si="13"/>
        <v>0.09</v>
      </c>
      <c r="R42" s="68">
        <f t="shared" si="15"/>
        <v>0</v>
      </c>
    </row>
    <row r="43" spans="1:18" ht="13.5" customHeight="1">
      <c r="A43" s="101"/>
      <c r="B43" s="102"/>
      <c r="C43" s="49" t="s">
        <v>65</v>
      </c>
      <c r="D43" s="164"/>
      <c r="E43" s="168"/>
      <c r="F43" s="168"/>
      <c r="G43" s="168"/>
      <c r="H43" s="170"/>
      <c r="I43" s="11">
        <f t="shared" si="3"/>
      </c>
      <c r="J43" s="62"/>
      <c r="K43" s="15"/>
      <c r="L43" s="52">
        <v>0.09</v>
      </c>
      <c r="N43" s="65">
        <f t="shared" si="11"/>
        <v>0</v>
      </c>
      <c r="O43" s="66">
        <f t="shared" si="14"/>
        <v>0</v>
      </c>
      <c r="P43" s="67">
        <f t="shared" si="12"/>
        <v>0</v>
      </c>
      <c r="Q43" s="67">
        <f t="shared" si="13"/>
        <v>0.09</v>
      </c>
      <c r="R43" s="68">
        <f t="shared" si="15"/>
        <v>0</v>
      </c>
    </row>
    <row r="44" spans="1:18" ht="12.75">
      <c r="A44" s="101"/>
      <c r="B44" s="102"/>
      <c r="C44" s="50" t="s">
        <v>96</v>
      </c>
      <c r="D44" s="163"/>
      <c r="E44" s="172"/>
      <c r="F44" s="172"/>
      <c r="G44" s="172"/>
      <c r="H44" s="183"/>
      <c r="I44" s="11">
        <f t="shared" si="3"/>
      </c>
      <c r="J44" s="62"/>
      <c r="K44" s="15"/>
      <c r="L44" s="52">
        <v>0.09</v>
      </c>
      <c r="N44" s="65">
        <f t="shared" si="11"/>
        <v>0</v>
      </c>
      <c r="O44" s="66">
        <f t="shared" si="14"/>
        <v>0</v>
      </c>
      <c r="P44" s="67">
        <f t="shared" si="12"/>
        <v>0</v>
      </c>
      <c r="Q44" s="67">
        <f t="shared" si="13"/>
        <v>0.09</v>
      </c>
      <c r="R44" s="68">
        <f t="shared" si="15"/>
        <v>0</v>
      </c>
    </row>
    <row r="45" spans="1:18" ht="12.75">
      <c r="A45" s="94" t="s">
        <v>62</v>
      </c>
      <c r="B45" s="92" t="s">
        <v>93</v>
      </c>
      <c r="C45" s="49" t="s">
        <v>97</v>
      </c>
      <c r="D45" s="164"/>
      <c r="E45" s="159"/>
      <c r="F45" s="159"/>
      <c r="G45" s="159"/>
      <c r="H45" s="184"/>
      <c r="I45" s="11">
        <f t="shared" si="3"/>
      </c>
      <c r="J45" s="62"/>
      <c r="K45" s="15"/>
      <c r="L45" s="52">
        <v>0.09</v>
      </c>
      <c r="N45" s="65">
        <f t="shared" si="11"/>
        <v>0</v>
      </c>
      <c r="O45" s="66">
        <f t="shared" si="14"/>
        <v>0</v>
      </c>
      <c r="P45" s="67">
        <f t="shared" si="12"/>
        <v>0</v>
      </c>
      <c r="Q45" s="67">
        <f t="shared" si="13"/>
        <v>0.09</v>
      </c>
      <c r="R45" s="68">
        <f t="shared" si="15"/>
        <v>0</v>
      </c>
    </row>
    <row r="46" spans="1:18" ht="12.75">
      <c r="A46" s="95"/>
      <c r="B46" s="93"/>
      <c r="C46" s="50" t="s">
        <v>66</v>
      </c>
      <c r="D46" s="163"/>
      <c r="E46" s="156"/>
      <c r="F46" s="156"/>
      <c r="G46" s="156"/>
      <c r="H46" s="185"/>
      <c r="I46" s="11">
        <f t="shared" si="3"/>
      </c>
      <c r="J46" s="62"/>
      <c r="K46" s="15"/>
      <c r="L46" s="52">
        <v>0.09</v>
      </c>
      <c r="N46" s="65">
        <f t="shared" si="11"/>
        <v>0</v>
      </c>
      <c r="O46" s="66">
        <f t="shared" si="14"/>
        <v>0</v>
      </c>
      <c r="P46" s="67">
        <f t="shared" si="12"/>
        <v>0</v>
      </c>
      <c r="Q46" s="67">
        <f t="shared" si="13"/>
        <v>0.09</v>
      </c>
      <c r="R46" s="68">
        <f t="shared" si="15"/>
        <v>0</v>
      </c>
    </row>
    <row r="47" spans="1:18" ht="12.75">
      <c r="A47" s="95"/>
      <c r="B47" s="93"/>
      <c r="C47" s="49" t="s">
        <v>98</v>
      </c>
      <c r="D47" s="164"/>
      <c r="E47" s="159"/>
      <c r="F47" s="159"/>
      <c r="G47" s="159"/>
      <c r="H47" s="184"/>
      <c r="I47" s="11">
        <f t="shared" si="3"/>
      </c>
      <c r="J47" s="62"/>
      <c r="K47" s="15"/>
      <c r="L47" s="52">
        <v>0.09</v>
      </c>
      <c r="N47" s="65">
        <f t="shared" si="11"/>
        <v>0</v>
      </c>
      <c r="O47" s="66">
        <f t="shared" si="14"/>
        <v>0</v>
      </c>
      <c r="P47" s="67">
        <f t="shared" si="12"/>
        <v>0</v>
      </c>
      <c r="Q47" s="67">
        <f t="shared" si="13"/>
        <v>0.09</v>
      </c>
      <c r="R47" s="68">
        <f t="shared" si="15"/>
        <v>0</v>
      </c>
    </row>
    <row r="48" spans="1:18" ht="13.5" thickBot="1">
      <c r="A48" s="96"/>
      <c r="B48" s="97"/>
      <c r="C48" s="51" t="s">
        <v>67</v>
      </c>
      <c r="D48" s="186"/>
      <c r="E48" s="187"/>
      <c r="F48" s="187"/>
      <c r="G48" s="187"/>
      <c r="H48" s="188"/>
      <c r="I48" s="11">
        <f t="shared" si="3"/>
      </c>
      <c r="J48" s="62"/>
      <c r="K48" s="15"/>
      <c r="L48" s="52">
        <v>0.1</v>
      </c>
      <c r="M48" s="74">
        <f>SUM(L38:L48)</f>
        <v>0.9999999999999998</v>
      </c>
      <c r="N48" s="65">
        <f t="shared" si="11"/>
        <v>0</v>
      </c>
      <c r="O48" s="66">
        <f t="shared" si="14"/>
        <v>0</v>
      </c>
      <c r="P48" s="67">
        <f t="shared" si="12"/>
        <v>0</v>
      </c>
      <c r="Q48" s="67">
        <f t="shared" si="13"/>
        <v>0.1</v>
      </c>
      <c r="R48" s="68">
        <f t="shared" si="15"/>
        <v>0</v>
      </c>
    </row>
    <row r="49" spans="3:18" ht="12.75">
      <c r="C49" s="18" t="s">
        <v>17</v>
      </c>
      <c r="D49" s="6"/>
      <c r="E49" s="105">
        <f>Q4*L4+Q21*L21+Q37*L37</f>
        <v>1.0000000000000004</v>
      </c>
      <c r="F49" s="106"/>
      <c r="G49" s="106"/>
      <c r="H49" s="106"/>
      <c r="L49" s="54">
        <f>L4+L21+L37</f>
        <v>1</v>
      </c>
      <c r="O49" s="66">
        <f>O4+O21+O37</f>
        <v>0</v>
      </c>
      <c r="Q49" s="70"/>
      <c r="R49" s="68">
        <f>SUM(R4:R48)</f>
        <v>0</v>
      </c>
    </row>
    <row r="50" spans="3:10" ht="13.5" thickBot="1">
      <c r="C50" s="3" t="s">
        <v>99</v>
      </c>
      <c r="D50" s="6"/>
      <c r="E50" s="121">
        <f>IF(E49&lt;50%,"!",IF(R49&lt;&gt;0,"",(IF(O49&lt;&gt;0,(N4*L4+N21*L21+N37*L37)/(L4*O4+L21*O21+L37*O37),0))))</f>
        <v>0</v>
      </c>
      <c r="F50" s="121"/>
      <c r="G50" s="122" t="s">
        <v>10</v>
      </c>
      <c r="H50" s="122"/>
      <c r="I50" s="10"/>
      <c r="J50" s="64" t="s">
        <v>74</v>
      </c>
    </row>
    <row r="51" spans="3:10" ht="13.5" thickBot="1">
      <c r="C51" s="3" t="s">
        <v>18</v>
      </c>
      <c r="D51" s="6"/>
      <c r="E51" s="128"/>
      <c r="F51" s="129"/>
      <c r="G51" s="130" t="s">
        <v>8</v>
      </c>
      <c r="H51" s="131"/>
      <c r="J51" s="189" t="s">
        <v>101</v>
      </c>
    </row>
    <row r="52" spans="3:10" ht="18.75" customHeight="1" thickBot="1">
      <c r="C52" s="3" t="s">
        <v>19</v>
      </c>
      <c r="D52" s="6"/>
      <c r="E52" s="145">
        <f>IF(R49&lt;&gt;0,"",E51*Identification!B5)</f>
        <v>0</v>
      </c>
      <c r="F52" s="146"/>
      <c r="G52" s="147">
        <f>(20*Identification!B5)</f>
        <v>120</v>
      </c>
      <c r="H52" s="148"/>
      <c r="I52" s="11"/>
      <c r="J52" s="59"/>
    </row>
    <row r="53" spans="1:8" ht="12.75">
      <c r="A53" s="149" t="s">
        <v>69</v>
      </c>
      <c r="B53" s="149"/>
      <c r="C53" s="149"/>
      <c r="D53" s="149"/>
      <c r="E53" s="149"/>
      <c r="F53" s="149"/>
      <c r="G53" s="149"/>
      <c r="H53" s="149"/>
    </row>
    <row r="54" spans="1:10" ht="13.5" thickBot="1">
      <c r="A54" s="150" t="s">
        <v>100</v>
      </c>
      <c r="B54" s="151"/>
      <c r="C54" s="151"/>
      <c r="D54" s="151"/>
      <c r="E54" s="151"/>
      <c r="F54" s="151"/>
      <c r="G54" s="151"/>
      <c r="H54" s="151"/>
      <c r="I54" s="17" t="s">
        <v>20</v>
      </c>
      <c r="J54" s="60"/>
    </row>
    <row r="55" spans="1:10" ht="15" customHeight="1">
      <c r="A55" s="123" t="s">
        <v>11</v>
      </c>
      <c r="B55" s="124"/>
      <c r="C55" s="132">
        <f>(IF(R49&gt;0,"Attention erreur de saisie ! Voir ci-dessus",""))</f>
      </c>
      <c r="D55" s="132"/>
      <c r="E55" s="132"/>
      <c r="F55" s="132"/>
      <c r="G55" s="132"/>
      <c r="H55" s="133"/>
      <c r="I55" s="12"/>
      <c r="J55" s="61"/>
    </row>
    <row r="56" spans="1:10" ht="84.75" customHeight="1" thickBot="1">
      <c r="A56" s="125"/>
      <c r="B56" s="126"/>
      <c r="C56" s="126"/>
      <c r="D56" s="126"/>
      <c r="E56" s="126"/>
      <c r="F56" s="126"/>
      <c r="G56" s="126"/>
      <c r="H56" s="127"/>
      <c r="I56" s="13"/>
      <c r="J56" s="13"/>
    </row>
    <row r="57" spans="1:10" ht="7.5" customHeight="1" thickBot="1">
      <c r="A57" s="21"/>
      <c r="B57" s="7"/>
      <c r="C57" s="7"/>
      <c r="D57" s="19"/>
      <c r="E57" s="19"/>
      <c r="F57" s="19"/>
      <c r="G57" s="19"/>
      <c r="H57" s="19"/>
      <c r="I57" s="13"/>
      <c r="J57" s="13"/>
    </row>
    <row r="58" spans="1:10" ht="12.75" customHeight="1">
      <c r="A58" s="116" t="s">
        <v>26</v>
      </c>
      <c r="B58" s="117"/>
      <c r="C58" s="8" t="s">
        <v>14</v>
      </c>
      <c r="D58" s="24"/>
      <c r="E58" s="118" t="s">
        <v>15</v>
      </c>
      <c r="F58" s="119"/>
      <c r="G58" s="119"/>
      <c r="H58" s="120"/>
      <c r="I58" s="1"/>
      <c r="J58" s="28"/>
    </row>
    <row r="59" spans="1:8" ht="30.75" customHeight="1" thickBot="1">
      <c r="A59" s="136"/>
      <c r="B59" s="137"/>
      <c r="C59" s="4"/>
      <c r="D59" s="25"/>
      <c r="E59" s="138"/>
      <c r="F59" s="139"/>
      <c r="G59" s="139"/>
      <c r="H59" s="140"/>
    </row>
    <row r="60" spans="1:4" ht="30.75" customHeight="1">
      <c r="A60" s="136"/>
      <c r="B60" s="137"/>
      <c r="C60" s="4"/>
      <c r="D60" s="25"/>
    </row>
    <row r="61" spans="1:4" ht="30.75" customHeight="1">
      <c r="A61" s="143"/>
      <c r="B61" s="144"/>
      <c r="C61" s="4"/>
      <c r="D61" s="25"/>
    </row>
    <row r="62" spans="1:4" ht="30.75" customHeight="1">
      <c r="A62" s="136"/>
      <c r="B62" s="137"/>
      <c r="C62" s="4"/>
      <c r="D62" s="25"/>
    </row>
    <row r="63" spans="1:8" ht="30.75" customHeight="1" thickBot="1">
      <c r="A63" s="134"/>
      <c r="B63" s="135"/>
      <c r="C63" s="5"/>
      <c r="D63" s="25"/>
      <c r="E63" s="141">
        <f ca="1">TODAY()</f>
        <v>40883</v>
      </c>
      <c r="F63" s="142"/>
      <c r="G63" s="142"/>
      <c r="H63" s="142"/>
    </row>
    <row r="65" ht="14.25">
      <c r="B65" s="26"/>
    </row>
  </sheetData>
  <sheetProtection password="F2EA" sheet="1" objects="1" scenarios="1"/>
  <mergeCells count="48">
    <mergeCell ref="A63:B63"/>
    <mergeCell ref="A59:B59"/>
    <mergeCell ref="E59:H59"/>
    <mergeCell ref="A60:B60"/>
    <mergeCell ref="A62:B62"/>
    <mergeCell ref="E63:H63"/>
    <mergeCell ref="A61:B61"/>
    <mergeCell ref="A58:B58"/>
    <mergeCell ref="E58:H58"/>
    <mergeCell ref="E50:F50"/>
    <mergeCell ref="G50:H50"/>
    <mergeCell ref="A54:H54"/>
    <mergeCell ref="A55:B55"/>
    <mergeCell ref="A56:H56"/>
    <mergeCell ref="E51:F51"/>
    <mergeCell ref="G51:H51"/>
    <mergeCell ref="C55:H55"/>
    <mergeCell ref="D2:H2"/>
    <mergeCell ref="A3:B3"/>
    <mergeCell ref="E49:H49"/>
    <mergeCell ref="A4:H4"/>
    <mergeCell ref="A21:H21"/>
    <mergeCell ref="A37:H37"/>
    <mergeCell ref="B5:B9"/>
    <mergeCell ref="A34:A36"/>
    <mergeCell ref="A5:A9"/>
    <mergeCell ref="A10:A15"/>
    <mergeCell ref="G52:H52"/>
    <mergeCell ref="A53:H53"/>
    <mergeCell ref="A41:A44"/>
    <mergeCell ref="B41:B44"/>
    <mergeCell ref="E52:F52"/>
    <mergeCell ref="B10:B15"/>
    <mergeCell ref="B16:B18"/>
    <mergeCell ref="A16:A18"/>
    <mergeCell ref="A19:A20"/>
    <mergeCell ref="B19:B20"/>
    <mergeCell ref="A25:A28"/>
    <mergeCell ref="A29:A33"/>
    <mergeCell ref="B22:B24"/>
    <mergeCell ref="B25:B28"/>
    <mergeCell ref="B29:B33"/>
    <mergeCell ref="A22:A24"/>
    <mergeCell ref="B34:B36"/>
    <mergeCell ref="A38:A40"/>
    <mergeCell ref="B38:B40"/>
    <mergeCell ref="A45:A48"/>
    <mergeCell ref="B45:B48"/>
  </mergeCells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58" r:id="rId2"/>
  <headerFooter alignWithMargins="0">
    <oddFooter>&amp;RPage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Jacques PERRIN</cp:lastModifiedBy>
  <cp:lastPrinted>2011-12-06T21:31:55Z</cp:lastPrinted>
  <dcterms:created xsi:type="dcterms:W3CDTF">2011-09-24T16:55:29Z</dcterms:created>
  <dcterms:modified xsi:type="dcterms:W3CDTF">2011-12-06T21:32:27Z</dcterms:modified>
  <cp:category/>
  <cp:version/>
  <cp:contentType/>
  <cp:contentStatus/>
</cp:coreProperties>
</file>