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0" windowWidth="17265" windowHeight="4695" activeTab="1"/>
  </bookViews>
  <sheets>
    <sheet name="Identification" sheetId="1" r:id="rId1"/>
    <sheet name="Notation" sheetId="2" r:id="rId2"/>
  </sheets>
  <definedNames>
    <definedName name="_xlnm.Print_Area" localSheetId="0">'Identification'!$A$1:$B$40</definedName>
    <definedName name="_xlnm.Print_Area" localSheetId="1">'Notation'!$A$1:$K$55</definedName>
  </definedNames>
  <calcPr fullCalcOnLoad="1"/>
</workbook>
</file>

<file path=xl/sharedStrings.xml><?xml version="1.0" encoding="utf-8"?>
<sst xmlns="http://schemas.openxmlformats.org/spreadsheetml/2006/main" count="90" uniqueCount="90">
  <si>
    <t>Établissement :</t>
  </si>
  <si>
    <t>Epreuve :</t>
  </si>
  <si>
    <t>Diplôme :</t>
  </si>
  <si>
    <t>Nom du candidat :</t>
  </si>
  <si>
    <t>Prénom du candidat :</t>
  </si>
  <si>
    <t>Date de l'évaluation :</t>
  </si>
  <si>
    <t xml:space="preserve">Session : </t>
  </si>
  <si>
    <t>Identifications</t>
  </si>
  <si>
    <t>/20</t>
  </si>
  <si>
    <t>Compétences évaluées</t>
  </si>
  <si>
    <t xml:space="preserve"> /20</t>
  </si>
  <si>
    <t>Appréciation globale</t>
  </si>
  <si>
    <t>Poids du critère</t>
  </si>
  <si>
    <t>Poids de la compétence</t>
  </si>
  <si>
    <t xml:space="preserve">Note brute </t>
  </si>
  <si>
    <t>Signatures</t>
  </si>
  <si>
    <t>Date</t>
  </si>
  <si>
    <t>non</t>
  </si>
  <si>
    <t>Taux pondéré de compétences et indicateurs évalués :</t>
  </si>
  <si>
    <t>Note sur 20 proposée au jury* :</t>
  </si>
  <si>
    <t>Note x coefficient :</t>
  </si>
  <si>
    <t></t>
  </si>
  <si>
    <r>
      <t>ATTENTION</t>
    </r>
    <r>
      <rPr>
        <i/>
        <sz val="8"/>
        <color indexed="10"/>
        <rFont val="Arial"/>
        <family val="2"/>
      </rPr>
      <t xml:space="preserve">, si le symbole </t>
    </r>
    <r>
      <rPr>
        <sz val="8"/>
        <color indexed="10"/>
        <rFont val="Arial"/>
        <family val="2"/>
      </rPr>
      <t>◄</t>
    </r>
    <r>
      <rPr>
        <i/>
        <sz val="8"/>
        <color indexed="10"/>
        <rFont val="Arial"/>
        <family val="2"/>
      </rPr>
      <t xml:space="preserve"> apparait dans cette colonne c'est qu'il y a plus d'une valeur donnée à l'indicateur, il faut alors choisir laquelle retenir</t>
    </r>
  </si>
  <si>
    <t xml:space="preserve">Option </t>
  </si>
  <si>
    <t>Baccalauréat technologique "Sciences et Technologie Industrielles du Développement Durable"</t>
  </si>
  <si>
    <t>Lieu de l'évaluation :</t>
  </si>
  <si>
    <t>Résultats obtenus</t>
  </si>
  <si>
    <t>Données fournies au candidat</t>
  </si>
  <si>
    <t>Noms des Evaluateurs</t>
  </si>
  <si>
    <t>Coefficient :</t>
  </si>
  <si>
    <t>* La note proposée, arrondie au demi point, est décidée par les évaluateurs à partir de la note brute qui peut être modulée de + 0 à + 1 point en fonction de la réactivité du candidat.</t>
  </si>
  <si>
    <t>Travail demandé au candidat</t>
  </si>
  <si>
    <t>Titre et description sommaire du projet</t>
  </si>
  <si>
    <r>
      <t xml:space="preserve">Indicateurs de performance                                                               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>évaluation</t>
    </r>
  </si>
  <si>
    <t>Toutes options</t>
  </si>
  <si>
    <t>O1 -  Caractériser des systèmes privilégiant un usage raisonné du point de vue développement durable</t>
  </si>
  <si>
    <t>CO1.1</t>
  </si>
  <si>
    <t>CO1.2</t>
  </si>
  <si>
    <t>Justifier les choix des matériaux, des structures du système et les énergies mises en œuvre dans une approche de développement durable</t>
  </si>
  <si>
    <t>Justifier le choix d’une solution selon des contraintes d’ergonomie et d’effets sur la santé de l’homme et du vivant</t>
  </si>
  <si>
    <t>La justification des propriété physico-chimiques, mécaniques ou thermiques des matériaux est claire et concise</t>
  </si>
  <si>
    <t>Les coûts relatifs, la disponibilité et les impacts environnementaux des matériaux sont évoqués</t>
  </si>
  <si>
    <t>La relation morphologie des structure - moyens de réalisation est explicitée de manière claire et concise</t>
  </si>
  <si>
    <t>La morphologie des structure est justifiée par l'usage et le comportement mécanique</t>
  </si>
  <si>
    <t>Le choix des énergies mises en œuvre est justifié, l'efficacité énergétique est évoquée</t>
  </si>
  <si>
    <t>La justification des paramètres de confort et la réponse apportée par le système est abordée</t>
  </si>
  <si>
    <t>Les contraintes de sécurité sont signalées</t>
  </si>
  <si>
    <t>La prévention des conséquences prévisibles sur la santé est expliquée</t>
  </si>
  <si>
    <t>O2 - Identifier les éléments permettant la limitation de l’Impact environnemental d’un système et de ses constituants</t>
  </si>
  <si>
    <t>CO2.1</t>
  </si>
  <si>
    <t>CO2.2</t>
  </si>
  <si>
    <t>Identifier les flux et la forme de l’énergie, caractériser ses transformations et/ou modulations et estimer l’efficacité énergétique globale d’un système</t>
  </si>
  <si>
    <t>Justifier les solutions constructives d’un système au regard des impacts environnementaux et économiques engendrés tout au long de son cycle de vie</t>
  </si>
  <si>
    <t>Les flux dénergie sont décrits</t>
  </si>
  <si>
    <t>La forme de l'énergie est précisée</t>
  </si>
  <si>
    <t>Les caractéristiques des transformations ou modulations sont précisées</t>
  </si>
  <si>
    <t>La quantification de l'efficacité énergétique globale est précisée</t>
  </si>
  <si>
    <t>Les solutions constructives sont identifiées</t>
  </si>
  <si>
    <t>Le cycle de vie du système et des ses composants est identifié</t>
  </si>
  <si>
    <t xml:space="preserve">La relation Fonction/Impact environnemental est précisée aux étapes essentielles </t>
  </si>
  <si>
    <t>La relation Fonction/Coût/Besoin est justifiée</t>
  </si>
  <si>
    <t>Le compromis technico économique est expliqué</t>
  </si>
  <si>
    <t>O6 - Communiquer une idée, un principe ou une solution technique, un projet, y compris en langue étrangère</t>
  </si>
  <si>
    <t>CO6.1</t>
  </si>
  <si>
    <t>CO6.2</t>
  </si>
  <si>
    <t>CO6.3</t>
  </si>
  <si>
    <t>Décrire une idée, un principe, une solution, un projet en utilisant des outils de représentation adaptés</t>
  </si>
  <si>
    <t>Décrire le fonctionnement et/ou l’exploitation d’un système en utilisant l'outil de description le plus pertinent</t>
  </si>
  <si>
    <t>Présenter et argumenter des démarches, des résultats, y compris dans une langue étrangère</t>
  </si>
  <si>
    <t>Le(s) outil(s) de représentation sont correctement utilisés pour la description</t>
  </si>
  <si>
    <t>Les outils de représentation sont correctement décodés</t>
  </si>
  <si>
    <t>La description est compréhensible</t>
  </si>
  <si>
    <t>La description du fonctionnement est concise et correcte</t>
  </si>
  <si>
    <t>La présentation est claire et concise</t>
  </si>
  <si>
    <t>La démarche est argumentée</t>
  </si>
  <si>
    <t>Les résultats sont présentés et commentés de manière claire et concise</t>
  </si>
  <si>
    <t>La langue utiliséee est compréhensible</t>
  </si>
  <si>
    <t>Le vocabulaire nécessaire est maitrisé</t>
  </si>
  <si>
    <t>Le(s) outil(s) de description sont correctement utilisés</t>
  </si>
  <si>
    <t>Le(s) outil(s) de description utilisés sont adaptés au propos</t>
  </si>
  <si>
    <t>Soutenance Projet</t>
  </si>
  <si>
    <t>Note brute obtenue par calcul automatique (attention si le taux est &lt;50%, le calcul n'est pas proposé) :</t>
  </si>
  <si>
    <t>O8 -Valider des solutions techniques</t>
  </si>
  <si>
    <t>Justifier des éléments d’une simulation relative au comportement de tout ou partie d’un système et les écarts par rapport au réel</t>
  </si>
  <si>
    <t>CO8.0</t>
  </si>
  <si>
    <t>Les paramètres du modèle sont justifiés</t>
  </si>
  <si>
    <t>Leurs influences respectives sont explicitées</t>
  </si>
  <si>
    <t>La limite d'utilisation du modèle est justifiée</t>
  </si>
  <si>
    <t>Les variables mesurées sont pertinentes</t>
  </si>
  <si>
    <t>Les écarts  sont expliqués de manière cohérente pour valider une solution technique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</si>
</sst>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[$-40C]dddd\ d\ mmmm\ yyyy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sz val="9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8.25"/>
      <color indexed="8"/>
      <name val="Arial"/>
      <family val="0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 Narrow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color indexed="10"/>
      <name val="Wingdings"/>
      <family val="0"/>
    </font>
    <font>
      <sz val="8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.5"/>
      <name val="Arial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.75"/>
      <name val="Arial"/>
      <family val="0"/>
    </font>
    <font>
      <sz val="2"/>
      <name val="Arial"/>
      <family val="0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sz val="1"/>
      <name val="Arial"/>
      <family val="0"/>
    </font>
    <font>
      <b/>
      <sz val="7"/>
      <color indexed="12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9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2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24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right" vertical="center"/>
    </xf>
    <xf numFmtId="0" fontId="24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4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24" fillId="0" borderId="6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 wrapText="1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17" fillId="0" borderId="15" xfId="0" applyFont="1" applyBorder="1" applyAlignment="1" applyProtection="1">
      <alignment horizontal="left" vertical="center" wrapText="1"/>
      <protection locked="0"/>
    </xf>
    <xf numFmtId="15" fontId="16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6" fillId="0" borderId="17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24" fillId="2" borderId="6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9" fontId="26" fillId="0" borderId="0" xfId="0" applyNumberFormat="1" applyFont="1" applyBorder="1" applyAlignment="1">
      <alignment horizontal="center" vertical="center"/>
    </xf>
    <xf numFmtId="9" fontId="2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2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vertical="center" wrapText="1"/>
    </xf>
    <xf numFmtId="0" fontId="0" fillId="2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13" fillId="0" borderId="15" xfId="0" applyFont="1" applyBorder="1" applyAlignment="1" applyProtection="1">
      <alignment horizontal="left" vertical="center" wrapText="1"/>
      <protection/>
    </xf>
    <xf numFmtId="0" fontId="0" fillId="2" borderId="23" xfId="0" applyFont="1" applyFill="1" applyBorder="1" applyAlignment="1">
      <alignment horizontal="left" vertical="center" wrapText="1"/>
    </xf>
    <xf numFmtId="9" fontId="33" fillId="0" borderId="0" xfId="0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2" fontId="31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Border="1" applyAlignment="1">
      <alignment vertical="center"/>
    </xf>
    <xf numFmtId="0" fontId="31" fillId="0" borderId="0" xfId="0" applyFont="1" applyAlignment="1">
      <alignment/>
    </xf>
    <xf numFmtId="2" fontId="35" fillId="0" borderId="0" xfId="0" applyNumberFormat="1" applyFont="1" applyBorder="1" applyAlignment="1">
      <alignment horizontal="center" vertical="center"/>
    </xf>
    <xf numFmtId="9" fontId="34" fillId="0" borderId="0" xfId="0" applyNumberFormat="1" applyFont="1" applyBorder="1" applyAlignment="1">
      <alignment vertical="center"/>
    </xf>
    <xf numFmtId="10" fontId="31" fillId="0" borderId="0" xfId="0" applyNumberFormat="1" applyFont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8" fillId="4" borderId="39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" fillId="0" borderId="4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164" fontId="8" fillId="4" borderId="42" xfId="0" applyNumberFormat="1" applyFont="1" applyFill="1" applyBorder="1" applyAlignment="1">
      <alignment horizontal="center" vertical="center"/>
    </xf>
    <xf numFmtId="164" fontId="8" fillId="4" borderId="39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30" fillId="0" borderId="0" xfId="0" applyNumberFormat="1" applyFont="1" applyBorder="1" applyAlignment="1">
      <alignment horizontal="center" vertical="center"/>
    </xf>
    <xf numFmtId="0" fontId="2" fillId="3" borderId="43" xfId="0" applyFont="1" applyFill="1" applyBorder="1" applyAlignment="1">
      <alignment horizontal="left" vertical="center"/>
    </xf>
    <xf numFmtId="0" fontId="2" fillId="3" borderId="44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43" xfId="0" applyFont="1" applyFill="1" applyBorder="1" applyAlignment="1">
      <alignment horizontal="left" vertical="center" wrapText="1"/>
    </xf>
    <xf numFmtId="0" fontId="2" fillId="3" borderId="44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left" vertical="center" wrapText="1"/>
    </xf>
    <xf numFmtId="0" fontId="2" fillId="3" borderId="46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9" fillId="0" borderId="38" xfId="0" applyFont="1" applyBorder="1" applyAlignment="1">
      <alignment horizontal="right" vertical="center"/>
    </xf>
    <xf numFmtId="0" fontId="18" fillId="0" borderId="38" xfId="0" applyFont="1" applyBorder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1" fillId="0" borderId="37" xfId="0" applyFont="1" applyBorder="1" applyAlignment="1" applyProtection="1">
      <alignment vertical="top" wrapText="1"/>
      <protection locked="0"/>
    </xf>
    <xf numFmtId="0" fontId="1" fillId="0" borderId="38" xfId="0" applyFont="1" applyBorder="1" applyAlignment="1" applyProtection="1">
      <alignment vertical="top" wrapText="1"/>
      <protection locked="0"/>
    </xf>
    <xf numFmtId="0" fontId="1" fillId="0" borderId="53" xfId="0" applyFont="1" applyBorder="1" applyAlignment="1" applyProtection="1">
      <alignment vertical="top" wrapText="1"/>
      <protection locked="0"/>
    </xf>
    <xf numFmtId="164" fontId="2" fillId="0" borderId="42" xfId="0" applyNumberFormat="1" applyFont="1" applyBorder="1" applyAlignment="1" applyProtection="1">
      <alignment horizontal="center" vertical="center"/>
      <protection locked="0"/>
    </xf>
    <xf numFmtId="164" fontId="2" fillId="0" borderId="39" xfId="0" applyNumberFormat="1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0" fillId="0" borderId="55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14" fontId="16" fillId="0" borderId="56" xfId="0" applyNumberFormat="1" applyFont="1" applyBorder="1" applyAlignment="1" applyProtection="1">
      <alignment horizontal="center" vertical="center"/>
      <protection locked="0"/>
    </xf>
    <xf numFmtId="14" fontId="16" fillId="0" borderId="9" xfId="0" applyNumberFormat="1" applyFont="1" applyBorder="1" applyAlignment="1" applyProtection="1">
      <alignment horizontal="center" vertical="center"/>
      <protection locked="0"/>
    </xf>
    <xf numFmtId="14" fontId="16" fillId="0" borderId="3" xfId="0" applyNumberFormat="1" applyFont="1" applyBorder="1" applyAlignment="1" applyProtection="1">
      <alignment horizontal="center" vertical="center"/>
      <protection locked="0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"/>
          <c:w val="0.968"/>
          <c:h val="0.87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Notation!$O$5:$O$12</c:f>
              <c:numCache/>
            </c:numRef>
          </c:val>
        </c:ser>
        <c:axId val="9626014"/>
        <c:axId val="19525263"/>
      </c:barChart>
      <c:catAx>
        <c:axId val="9626014"/>
        <c:scaling>
          <c:orientation val="maxMin"/>
        </c:scaling>
        <c:axPos val="l"/>
        <c:majorGridlines/>
        <c:delete val="1"/>
        <c:majorTickMark val="out"/>
        <c:minorTickMark val="none"/>
        <c:tickLblPos val="nextTo"/>
        <c:crossAx val="19525263"/>
        <c:crosses val="autoZero"/>
        <c:auto val="1"/>
        <c:lblOffset val="100"/>
        <c:tickLblSkip val="1"/>
        <c:noMultiLvlLbl val="0"/>
      </c:catAx>
      <c:valAx>
        <c:axId val="1952526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9626014"/>
        <c:crossesAt val="1"/>
        <c:crossBetween val="between"/>
        <c:dispUnits/>
        <c:majorUnit val="0.333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77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Notation!$O$14:$O$22</c:f>
              <c:numCache/>
            </c:numRef>
          </c:val>
        </c:ser>
        <c:axId val="41509640"/>
        <c:axId val="38042441"/>
      </c:barChart>
      <c:catAx>
        <c:axId val="41509640"/>
        <c:scaling>
          <c:orientation val="maxMin"/>
        </c:scaling>
        <c:axPos val="l"/>
        <c:majorGridlines/>
        <c:delete val="1"/>
        <c:majorTickMark val="out"/>
        <c:minorTickMark val="none"/>
        <c:tickLblPos val="nextTo"/>
        <c:crossAx val="38042441"/>
        <c:crosses val="autoZero"/>
        <c:auto val="1"/>
        <c:lblOffset val="100"/>
        <c:tickLblSkip val="1"/>
        <c:noMultiLvlLbl val="0"/>
      </c:catAx>
      <c:valAx>
        <c:axId val="38042441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1509640"/>
        <c:crossesAt val="1"/>
        <c:crossBetween val="between"/>
        <c:dispUnits/>
        <c:majorUnit val="0.3333"/>
      </c:valAx>
      <c:spPr>
        <a:solidFill>
          <a:srgbClr val="CC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966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Notation!$O$24:$O$34</c:f>
              <c:numCache/>
            </c:numRef>
          </c:val>
        </c:ser>
        <c:axId val="6837650"/>
        <c:axId val="61538851"/>
      </c:barChart>
      <c:catAx>
        <c:axId val="6837650"/>
        <c:scaling>
          <c:orientation val="maxMin"/>
        </c:scaling>
        <c:axPos val="l"/>
        <c:majorGridlines/>
        <c:delete val="1"/>
        <c:majorTickMark val="out"/>
        <c:minorTickMark val="none"/>
        <c:tickLblPos val="nextTo"/>
        <c:crossAx val="61538851"/>
        <c:crosses val="autoZero"/>
        <c:auto val="1"/>
        <c:lblOffset val="100"/>
        <c:tickLblSkip val="1"/>
        <c:noMultiLvlLbl val="0"/>
      </c:catAx>
      <c:valAx>
        <c:axId val="61538851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837650"/>
        <c:crossesAt val="1"/>
        <c:crossBetween val="between"/>
        <c:dispUnits/>
        <c:majorUnit val="0.3333"/>
      </c:valAx>
      <c:spPr>
        <a:solidFill>
          <a:srgbClr val="FFCC99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96725"/>
          <c:h val="0.9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Notation!$O$36:$O$40</c:f>
              <c:numCache/>
            </c:numRef>
          </c:val>
        </c:ser>
        <c:axId val="16978748"/>
        <c:axId val="18591005"/>
      </c:barChart>
      <c:catAx>
        <c:axId val="16978748"/>
        <c:scaling>
          <c:orientation val="maxMin"/>
        </c:scaling>
        <c:axPos val="l"/>
        <c:majorGridlines/>
        <c:delete val="1"/>
        <c:majorTickMark val="out"/>
        <c:minorTickMark val="none"/>
        <c:tickLblPos val="nextTo"/>
        <c:crossAx val="18591005"/>
        <c:crosses val="autoZero"/>
        <c:auto val="1"/>
        <c:lblOffset val="100"/>
        <c:tickLblSkip val="1"/>
        <c:noMultiLvlLbl val="0"/>
      </c:catAx>
      <c:valAx>
        <c:axId val="18591005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6978748"/>
        <c:crossesAt val="1"/>
        <c:crossBetween val="between"/>
        <c:dispUnits/>
        <c:majorUnit val="0.3333"/>
      </c:valAx>
      <c:spPr>
        <a:solidFill>
          <a:srgbClr val="CC99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Exactitude et précision des descriptions techniques</c:v>
              </c:pt>
              <c:pt idx="1">
                <c:v>Concision et lisibilité des informations.</c:v>
              </c:pt>
              <c:pt idx="2">
                <c:v>Pertinence de la définition du rôle tenu au sein du groupe.</c:v>
              </c:pt>
              <c:pt idx="3">
                <c:v>Pertinence des interventions.</c:v>
              </c:pt>
              <c:pt idx="4">
                <c:v>Pertinence et maîtrise des moyens de communication retenus.</c:v>
              </c:pt>
              <c:pt idx="5">
                <c:v>Pertinence du choix des essais à mettre en place.</c:v>
              </c:pt>
              <c:pt idx="6">
                <c:v>Pertinence des indicateurs en vue de qualification.</c:v>
              </c:pt>
              <c:pt idx="7">
                <c:v>Pertinence du protocole d'essai proposé.</c:v>
              </c:pt>
              <c:pt idx="8">
                <c:v>Les essais sont mis en œuvre de façon à garantir la validité et l'exploitabilité des résultats.</c:v>
              </c:pt>
              <c:pt idx="9">
                <c:v>Pertinence des conclusions relatives à la qualification(point de vue technique et économique).</c:v>
              </c:pt>
              <c:pt idx="10">
                <c:v>Cohérence du mode de surveillance choisi au regard des conclusions relatives à la qualification.</c:v>
              </c:pt>
              <c:pt idx="11">
                <c:v>Le moyen est mis en œuvre dans le respect des données de production.</c:v>
              </c:pt>
              <c:pt idx="12">
                <c:v>Exactitude du protocole de contrôle des caractéristiques et/ou performances du moyen.</c:v>
              </c:pt>
              <c:pt idx="13">
                <c:v>Pertinence de l'identification des critères d'amélioration technico-économiques.</c:v>
              </c:pt>
              <c:pt idx="14">
                <c:v>Exactitude de la mise en oeuvre de la méthode ou de l’outil d’amélioration de la qualité.</c:v>
              </c:pt>
              <c:pt idx="15">
                <c:v>Pertinence des améliorations proposées.</c:v>
              </c:pt>
              <c:pt idx="16">
                <c:v>Les modifications sont correctement intégrées au processus.</c:v>
              </c:pt>
            </c:strLit>
          </c:cat>
          <c:val>
            <c:numLit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0.6666666666666665</c:v>
              </c:pt>
              <c:pt idx="7">
                <c:v>0.7777777777777777</c:v>
              </c:pt>
              <c:pt idx="8">
                <c:v>0.49999999999999983</c:v>
              </c:pt>
              <c:pt idx="9">
                <c:v>0.33333333333333326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axId val="33101318"/>
        <c:axId val="29476407"/>
      </c:barChart>
      <c:catAx>
        <c:axId val="33101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76407"/>
        <c:crosses val="autoZero"/>
        <c:auto val="1"/>
        <c:lblOffset val="100"/>
        <c:tickLblSkip val="1"/>
        <c:noMultiLvlLbl val="0"/>
      </c:catAx>
      <c:valAx>
        <c:axId val="2947640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01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3</xdr:row>
      <xdr:rowOff>152400</xdr:rowOff>
    </xdr:from>
    <xdr:to>
      <xdr:col>9</xdr:col>
      <xdr:colOff>723900</xdr:colOff>
      <xdr:row>40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12506325" y="647700"/>
          <a:ext cx="685800" cy="60198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714375</xdr:colOff>
      <xdr:row>3</xdr:row>
      <xdr:rowOff>152400</xdr:rowOff>
    </xdr:from>
    <xdr:to>
      <xdr:col>9</xdr:col>
      <xdr:colOff>1400175</xdr:colOff>
      <xdr:row>40</xdr:row>
      <xdr:rowOff>0</xdr:rowOff>
    </xdr:to>
    <xdr:sp>
      <xdr:nvSpPr>
        <xdr:cNvPr id="2" name="Rectangle 35"/>
        <xdr:cNvSpPr>
          <a:spLocks/>
        </xdr:cNvSpPr>
      </xdr:nvSpPr>
      <xdr:spPr>
        <a:xfrm>
          <a:off x="13182600" y="647700"/>
          <a:ext cx="685800" cy="601980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3</xdr:row>
      <xdr:rowOff>104775</xdr:rowOff>
    </xdr:from>
    <xdr:to>
      <xdr:col>10</xdr:col>
      <xdr:colOff>28575</xdr:colOff>
      <xdr:row>13</xdr:row>
      <xdr:rowOff>57150</xdr:rowOff>
    </xdr:to>
    <xdr:graphicFrame>
      <xdr:nvGraphicFramePr>
        <xdr:cNvPr id="3" name="Chart 16"/>
        <xdr:cNvGraphicFramePr/>
      </xdr:nvGraphicFramePr>
      <xdr:xfrm>
        <a:off x="12420600" y="600075"/>
        <a:ext cx="1485900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12</xdr:row>
      <xdr:rowOff>114300</xdr:rowOff>
    </xdr:from>
    <xdr:to>
      <xdr:col>10</xdr:col>
      <xdr:colOff>9525</xdr:colOff>
      <xdr:row>22</xdr:row>
      <xdr:rowOff>0</xdr:rowOff>
    </xdr:to>
    <xdr:graphicFrame>
      <xdr:nvGraphicFramePr>
        <xdr:cNvPr id="4" name="Chart 21"/>
        <xdr:cNvGraphicFramePr/>
      </xdr:nvGraphicFramePr>
      <xdr:xfrm>
        <a:off x="12420600" y="2085975"/>
        <a:ext cx="1466850" cy="160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209550</xdr:colOff>
      <xdr:row>22</xdr:row>
      <xdr:rowOff>123825</xdr:rowOff>
    </xdr:from>
    <xdr:to>
      <xdr:col>10</xdr:col>
      <xdr:colOff>9525</xdr:colOff>
      <xdr:row>34</xdr:row>
      <xdr:rowOff>133350</xdr:rowOff>
    </xdr:to>
    <xdr:graphicFrame>
      <xdr:nvGraphicFramePr>
        <xdr:cNvPr id="5" name="Chart 29"/>
        <xdr:cNvGraphicFramePr/>
      </xdr:nvGraphicFramePr>
      <xdr:xfrm>
        <a:off x="12411075" y="3810000"/>
        <a:ext cx="1476375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209550</xdr:colOff>
      <xdr:row>34</xdr:row>
      <xdr:rowOff>123825</xdr:rowOff>
    </xdr:from>
    <xdr:to>
      <xdr:col>10</xdr:col>
      <xdr:colOff>9525</xdr:colOff>
      <xdr:row>40</xdr:row>
      <xdr:rowOff>47625</xdr:rowOff>
    </xdr:to>
    <xdr:graphicFrame>
      <xdr:nvGraphicFramePr>
        <xdr:cNvPr id="6" name="Chart 37"/>
        <xdr:cNvGraphicFramePr/>
      </xdr:nvGraphicFramePr>
      <xdr:xfrm>
        <a:off x="12411075" y="5791200"/>
        <a:ext cx="1476375" cy="923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457200</xdr:colOff>
      <xdr:row>0</xdr:row>
      <xdr:rowOff>0</xdr:rowOff>
    </xdr:from>
    <xdr:to>
      <xdr:col>20</xdr:col>
      <xdr:colOff>266700</xdr:colOff>
      <xdr:row>0</xdr:row>
      <xdr:rowOff>0</xdr:rowOff>
    </xdr:to>
    <xdr:graphicFrame>
      <xdr:nvGraphicFramePr>
        <xdr:cNvPr id="7" name="Chart 3"/>
        <xdr:cNvGraphicFramePr/>
      </xdr:nvGraphicFramePr>
      <xdr:xfrm>
        <a:off x="457200" y="0"/>
        <a:ext cx="18573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695325</xdr:colOff>
      <xdr:row>4</xdr:row>
      <xdr:rowOff>0</xdr:rowOff>
    </xdr:from>
    <xdr:to>
      <xdr:col>9</xdr:col>
      <xdr:colOff>695325</xdr:colOff>
      <xdr:row>40</xdr:row>
      <xdr:rowOff>19050</xdr:rowOff>
    </xdr:to>
    <xdr:sp>
      <xdr:nvSpPr>
        <xdr:cNvPr id="8" name="Line 33"/>
        <xdr:cNvSpPr>
          <a:spLocks/>
        </xdr:cNvSpPr>
      </xdr:nvSpPr>
      <xdr:spPr>
        <a:xfrm flipV="1">
          <a:off x="13163550" y="657225"/>
          <a:ext cx="0" cy="6029325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40"/>
  <sheetViews>
    <sheetView workbookViewId="0" topLeftCell="A1">
      <selection activeCell="B10" sqref="B10"/>
    </sheetView>
  </sheetViews>
  <sheetFormatPr defaultColWidth="11.421875" defaultRowHeight="12.75"/>
  <cols>
    <col min="1" max="1" width="18.8515625" style="40" bestFit="1" customWidth="1"/>
    <col min="2" max="2" width="110.28125" style="40" customWidth="1"/>
    <col min="3" max="3" width="4.421875" style="40" customWidth="1"/>
    <col min="4" max="16384" width="11.421875" style="40" customWidth="1"/>
  </cols>
  <sheetData>
    <row r="1" spans="1:2" ht="13.5" thickTop="1">
      <c r="A1" s="109" t="s">
        <v>7</v>
      </c>
      <c r="B1" s="110"/>
    </row>
    <row r="2" spans="1:2" ht="12.75" customHeight="1">
      <c r="A2" s="43" t="s">
        <v>2</v>
      </c>
      <c r="B2" s="44" t="s">
        <v>24</v>
      </c>
    </row>
    <row r="3" spans="1:2" ht="12.75" customHeight="1">
      <c r="A3" s="43" t="s">
        <v>23</v>
      </c>
      <c r="B3" s="77" t="s">
        <v>34</v>
      </c>
    </row>
    <row r="4" spans="1:2" ht="12.75">
      <c r="A4" s="48" t="s">
        <v>1</v>
      </c>
      <c r="B4" s="89" t="s">
        <v>80</v>
      </c>
    </row>
    <row r="5" spans="1:2" ht="12.75">
      <c r="A5" s="48" t="s">
        <v>29</v>
      </c>
      <c r="B5" s="54">
        <v>6</v>
      </c>
    </row>
    <row r="6" spans="1:2" ht="12.75">
      <c r="A6" s="48" t="s">
        <v>0</v>
      </c>
      <c r="B6" s="49"/>
    </row>
    <row r="7" spans="1:2" ht="12.75">
      <c r="A7" s="48" t="s">
        <v>6</v>
      </c>
      <c r="B7" s="49"/>
    </row>
    <row r="8" spans="1:2" ht="12.75">
      <c r="A8" s="48" t="s">
        <v>3</v>
      </c>
      <c r="B8" s="50"/>
    </row>
    <row r="9" spans="1:2" ht="12.75">
      <c r="A9" s="48" t="s">
        <v>4</v>
      </c>
      <c r="B9" s="50"/>
    </row>
    <row r="10" spans="1:2" ht="12.75">
      <c r="A10" s="48" t="s">
        <v>5</v>
      </c>
      <c r="B10" s="51"/>
    </row>
    <row r="11" spans="1:2" ht="13.5" thickBot="1">
      <c r="A11" s="52" t="s">
        <v>25</v>
      </c>
      <c r="B11" s="53"/>
    </row>
    <row r="12" spans="1:2" ht="12.75">
      <c r="A12" s="106" t="s">
        <v>32</v>
      </c>
      <c r="B12" s="108"/>
    </row>
    <row r="13" spans="1:2" ht="87.75" customHeight="1" thickBot="1">
      <c r="A13" s="111"/>
      <c r="B13" s="112"/>
    </row>
    <row r="14" spans="1:3" ht="12.75">
      <c r="A14" s="106" t="s">
        <v>31</v>
      </c>
      <c r="B14" s="108"/>
      <c r="C14" s="41"/>
    </row>
    <row r="15" spans="1:3" ht="12.75">
      <c r="A15" s="113"/>
      <c r="B15" s="114"/>
      <c r="C15" s="41"/>
    </row>
    <row r="16" spans="1:3" ht="12.75">
      <c r="A16" s="113"/>
      <c r="B16" s="114"/>
      <c r="C16" s="41"/>
    </row>
    <row r="17" spans="1:3" ht="12.75">
      <c r="A17" s="113"/>
      <c r="B17" s="114"/>
      <c r="C17" s="41"/>
    </row>
    <row r="18" spans="1:3" ht="12.75">
      <c r="A18" s="113"/>
      <c r="B18" s="114"/>
      <c r="C18" s="41"/>
    </row>
    <row r="19" spans="1:3" ht="12.75">
      <c r="A19" s="113"/>
      <c r="B19" s="114"/>
      <c r="C19" s="41"/>
    </row>
    <row r="20" spans="1:3" ht="12.75">
      <c r="A20" s="113"/>
      <c r="B20" s="114"/>
      <c r="C20" s="41"/>
    </row>
    <row r="21" spans="1:3" ht="12.75">
      <c r="A21" s="113"/>
      <c r="B21" s="114"/>
      <c r="C21" s="41"/>
    </row>
    <row r="22" spans="1:3" ht="13.5" thickBot="1">
      <c r="A22" s="115"/>
      <c r="B22" s="116"/>
      <c r="C22" s="41"/>
    </row>
    <row r="23" spans="1:9" s="42" customFormat="1" ht="12.75">
      <c r="A23" s="106" t="s">
        <v>27</v>
      </c>
      <c r="B23" s="108"/>
      <c r="C23" s="41"/>
      <c r="D23" s="41"/>
      <c r="E23" s="41"/>
      <c r="F23" s="41"/>
      <c r="G23" s="41"/>
      <c r="H23" s="41"/>
      <c r="I23" s="41"/>
    </row>
    <row r="24" spans="1:9" s="42" customFormat="1" ht="12.75">
      <c r="A24" s="100"/>
      <c r="B24" s="101"/>
      <c r="C24" s="41"/>
      <c r="D24" s="41"/>
      <c r="E24" s="41"/>
      <c r="F24" s="41"/>
      <c r="G24" s="41"/>
      <c r="H24" s="41"/>
      <c r="I24" s="41"/>
    </row>
    <row r="25" spans="1:9" s="42" customFormat="1" ht="12.75">
      <c r="A25" s="100"/>
      <c r="B25" s="101"/>
      <c r="C25" s="41"/>
      <c r="D25" s="41"/>
      <c r="E25" s="41"/>
      <c r="F25" s="41"/>
      <c r="G25" s="41"/>
      <c r="H25" s="41"/>
      <c r="I25" s="41"/>
    </row>
    <row r="26" spans="1:9" s="42" customFormat="1" ht="12.75">
      <c r="A26" s="100"/>
      <c r="B26" s="101"/>
      <c r="C26" s="41"/>
      <c r="D26" s="41"/>
      <c r="E26" s="41"/>
      <c r="F26" s="41"/>
      <c r="G26" s="41"/>
      <c r="H26" s="41"/>
      <c r="I26" s="41"/>
    </row>
    <row r="27" spans="1:9" s="42" customFormat="1" ht="12.75">
      <c r="A27" s="100"/>
      <c r="B27" s="101"/>
      <c r="C27" s="41"/>
      <c r="D27" s="41"/>
      <c r="E27" s="41"/>
      <c r="F27" s="41"/>
      <c r="G27" s="41"/>
      <c r="H27" s="41"/>
      <c r="I27" s="41"/>
    </row>
    <row r="28" spans="1:9" s="42" customFormat="1" ht="12.75">
      <c r="A28" s="100"/>
      <c r="B28" s="101"/>
      <c r="D28" s="41"/>
      <c r="E28" s="41"/>
      <c r="F28" s="41"/>
      <c r="G28" s="41"/>
      <c r="H28" s="41"/>
      <c r="I28" s="41"/>
    </row>
    <row r="29" spans="1:9" s="42" customFormat="1" ht="12.75">
      <c r="A29" s="100"/>
      <c r="B29" s="101"/>
      <c r="D29" s="41"/>
      <c r="E29" s="41"/>
      <c r="F29" s="41"/>
      <c r="G29" s="41"/>
      <c r="H29" s="41"/>
      <c r="I29" s="41"/>
    </row>
    <row r="30" spans="1:9" s="42" customFormat="1" ht="12.75">
      <c r="A30" s="100"/>
      <c r="B30" s="101"/>
      <c r="D30" s="41"/>
      <c r="E30" s="41"/>
      <c r="F30" s="41"/>
      <c r="G30" s="41"/>
      <c r="H30" s="41"/>
      <c r="I30" s="41"/>
    </row>
    <row r="31" spans="1:9" s="42" customFormat="1" ht="13.5" thickBot="1">
      <c r="A31" s="102"/>
      <c r="B31" s="103"/>
      <c r="D31" s="41"/>
      <c r="E31" s="41"/>
      <c r="F31" s="41"/>
      <c r="G31" s="41"/>
      <c r="H31" s="41"/>
      <c r="I31" s="41"/>
    </row>
    <row r="32" spans="1:9" s="42" customFormat="1" ht="12.75">
      <c r="A32" s="106" t="s">
        <v>26</v>
      </c>
      <c r="B32" s="107"/>
      <c r="D32" s="41"/>
      <c r="E32" s="41"/>
      <c r="F32" s="41"/>
      <c r="G32" s="41"/>
      <c r="H32" s="41"/>
      <c r="I32" s="41"/>
    </row>
    <row r="33" spans="1:9" s="42" customFormat="1" ht="12.75">
      <c r="A33" s="100"/>
      <c r="B33" s="101"/>
      <c r="D33" s="41"/>
      <c r="E33" s="41"/>
      <c r="F33" s="41"/>
      <c r="G33" s="41"/>
      <c r="H33" s="41"/>
      <c r="I33" s="41"/>
    </row>
    <row r="34" spans="1:9" s="42" customFormat="1" ht="12.75">
      <c r="A34" s="100"/>
      <c r="B34" s="101"/>
      <c r="D34" s="41"/>
      <c r="E34" s="41"/>
      <c r="F34" s="41"/>
      <c r="G34" s="41"/>
      <c r="H34" s="41"/>
      <c r="I34" s="41"/>
    </row>
    <row r="35" spans="1:9" s="42" customFormat="1" ht="12.75">
      <c r="A35" s="100"/>
      <c r="B35" s="101"/>
      <c r="D35" s="41"/>
      <c r="E35" s="41"/>
      <c r="F35" s="41"/>
      <c r="G35" s="41"/>
      <c r="H35" s="41"/>
      <c r="I35" s="41"/>
    </row>
    <row r="36" spans="1:9" s="42" customFormat="1" ht="12.75">
      <c r="A36" s="100"/>
      <c r="B36" s="101"/>
      <c r="D36" s="41"/>
      <c r="E36" s="41"/>
      <c r="F36" s="41"/>
      <c r="G36" s="41"/>
      <c r="H36" s="41"/>
      <c r="I36" s="41"/>
    </row>
    <row r="37" spans="1:9" s="42" customFormat="1" ht="12.75">
      <c r="A37" s="100"/>
      <c r="B37" s="101"/>
      <c r="D37" s="41"/>
      <c r="E37" s="41"/>
      <c r="F37" s="41"/>
      <c r="G37" s="41"/>
      <c r="H37" s="41"/>
      <c r="I37" s="41"/>
    </row>
    <row r="38" spans="1:9" s="42" customFormat="1" ht="12.75">
      <c r="A38" s="100"/>
      <c r="B38" s="101"/>
      <c r="D38" s="41"/>
      <c r="E38" s="41"/>
      <c r="F38" s="41"/>
      <c r="G38" s="41"/>
      <c r="H38" s="41"/>
      <c r="I38" s="41"/>
    </row>
    <row r="39" spans="1:9" s="42" customFormat="1" ht="12.75">
      <c r="A39" s="100"/>
      <c r="B39" s="101"/>
      <c r="D39" s="41"/>
      <c r="E39" s="41"/>
      <c r="F39" s="41"/>
      <c r="G39" s="41"/>
      <c r="H39" s="41"/>
      <c r="I39" s="41"/>
    </row>
    <row r="40" spans="1:9" s="42" customFormat="1" ht="13.5" thickBot="1">
      <c r="A40" s="104"/>
      <c r="B40" s="105"/>
      <c r="D40" s="41"/>
      <c r="E40" s="41"/>
      <c r="F40" s="41"/>
      <c r="G40" s="41"/>
      <c r="H40" s="41"/>
      <c r="I40" s="41"/>
    </row>
    <row r="41" ht="13.5" thickTop="1"/>
  </sheetData>
  <sheetProtection password="F2EA" sheet="1" objects="1" scenarios="1"/>
  <mergeCells count="9">
    <mergeCell ref="A1:B1"/>
    <mergeCell ref="A23:B23"/>
    <mergeCell ref="A12:B12"/>
    <mergeCell ref="A13:B13"/>
    <mergeCell ref="A15:B22"/>
    <mergeCell ref="A24:B31"/>
    <mergeCell ref="A33:B40"/>
    <mergeCell ref="A32:B32"/>
    <mergeCell ref="A14:B14"/>
  </mergeCells>
  <printOptions horizontalCentered="1" verticalCentered="1"/>
  <pageMargins left="0.74" right="0.54" top="0.71" bottom="0.68" header="0.5118110236220472" footer="0.5118110236220472"/>
  <pageSetup fitToHeight="1" fitToWidth="1" horizontalDpi="300" verticalDpi="300" orientation="landscape" paperSize="9" scale="8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Q57"/>
  <sheetViews>
    <sheetView tabSelected="1" zoomScale="83" zoomScaleNormal="83" workbookViewId="0" topLeftCell="A16">
      <selection activeCell="C18" sqref="C18"/>
    </sheetView>
  </sheetViews>
  <sheetFormatPr defaultColWidth="11.421875" defaultRowHeight="12.75"/>
  <cols>
    <col min="1" max="1" width="6.8515625" style="24" bestFit="1" customWidth="1"/>
    <col min="2" max="2" width="54.7109375" style="2" customWidth="1"/>
    <col min="3" max="3" width="102.140625" style="1" customWidth="1"/>
    <col min="4" max="4" width="4.421875" style="27" customWidth="1"/>
    <col min="5" max="8" width="3.7109375" style="7" customWidth="1"/>
    <col min="9" max="9" width="4.00390625" style="10" customWidth="1"/>
    <col min="10" max="10" width="21.140625" style="15" customWidth="1"/>
    <col min="11" max="11" width="4.8515625" style="71" customWidth="1"/>
    <col min="12" max="12" width="5.7109375" style="93" bestFit="1" customWidth="1"/>
    <col min="13" max="13" width="6.28125" style="94" customWidth="1"/>
    <col min="14" max="14" width="2.140625" style="76" bestFit="1" customWidth="1"/>
    <col min="15" max="16" width="8.57421875" style="95" bestFit="1" customWidth="1"/>
    <col min="17" max="17" width="2.8515625" style="96" bestFit="1" customWidth="1"/>
    <col min="18" max="18" width="11.421875" style="96" customWidth="1"/>
    <col min="19" max="29" width="11.421875" style="76" customWidth="1"/>
    <col min="30" max="16384" width="11.421875" style="1" customWidth="1"/>
  </cols>
  <sheetData>
    <row r="1" spans="1:6" ht="12.75">
      <c r="A1" s="24" t="str">
        <f>Identification!B2</f>
        <v>Baccalauréat technologique "Sciences et Technologie Industrielles du Développement Durable"</v>
      </c>
      <c r="D1" s="3" t="str">
        <f>Identification!B3</f>
        <v>Toutes options</v>
      </c>
      <c r="E1" s="73"/>
      <c r="F1" s="75" t="str">
        <f>Identification!B4</f>
        <v>Soutenance Projet</v>
      </c>
    </row>
    <row r="2" spans="1:11" ht="12.75">
      <c r="A2" s="1"/>
      <c r="B2" s="1"/>
      <c r="C2" s="55">
        <f>Identification!B8</f>
        <v>0</v>
      </c>
      <c r="D2" s="132">
        <f>Identification!B9</f>
        <v>0</v>
      </c>
      <c r="E2" s="132"/>
      <c r="F2" s="132"/>
      <c r="G2" s="132"/>
      <c r="H2" s="132"/>
      <c r="K2" s="55" t="s">
        <v>13</v>
      </c>
    </row>
    <row r="3" spans="1:13" ht="13.5" thickBot="1">
      <c r="A3" s="133" t="s">
        <v>9</v>
      </c>
      <c r="B3" s="133"/>
      <c r="C3" s="32" t="s">
        <v>33</v>
      </c>
      <c r="D3" s="26" t="s">
        <v>17</v>
      </c>
      <c r="E3" s="74">
        <v>0</v>
      </c>
      <c r="F3" s="74">
        <v>1</v>
      </c>
      <c r="G3" s="74">
        <v>2</v>
      </c>
      <c r="H3" s="74">
        <v>3</v>
      </c>
      <c r="K3" s="92" t="s">
        <v>12</v>
      </c>
      <c r="M3" s="94" t="s">
        <v>14</v>
      </c>
    </row>
    <row r="4" spans="1:16" ht="12.75">
      <c r="A4" s="135" t="s">
        <v>35</v>
      </c>
      <c r="B4" s="136"/>
      <c r="C4" s="136"/>
      <c r="D4" s="136"/>
      <c r="E4" s="136"/>
      <c r="F4" s="136"/>
      <c r="G4" s="136"/>
      <c r="H4" s="137"/>
      <c r="I4" s="12"/>
      <c r="K4" s="72">
        <v>0.2</v>
      </c>
      <c r="M4" s="97">
        <f>IF(N4=1,SUMPRODUCT(M5:M12,N5:N12)/SUMPRODUCT(K5:K12,N5:N12),0)</f>
        <v>0</v>
      </c>
      <c r="N4" s="76">
        <f>IF(SUM(N5:N12)=0,0,1)</f>
        <v>0</v>
      </c>
      <c r="P4" s="95">
        <f>SUM(P5:P12)</f>
        <v>1</v>
      </c>
    </row>
    <row r="5" spans="1:17" ht="12.75">
      <c r="A5" s="117" t="s">
        <v>36</v>
      </c>
      <c r="B5" s="119" t="s">
        <v>38</v>
      </c>
      <c r="C5" s="85" t="s">
        <v>40</v>
      </c>
      <c r="D5" s="45"/>
      <c r="E5" s="46"/>
      <c r="F5" s="46"/>
      <c r="G5" s="46"/>
      <c r="H5" s="34"/>
      <c r="I5" s="12">
        <f>(IF(N5&gt;1,"◄",""))</f>
      </c>
      <c r="J5" s="16"/>
      <c r="K5" s="71">
        <v>0.2</v>
      </c>
      <c r="M5" s="94">
        <f aca="true" t="shared" si="0" ref="M5:M12">(IF(F5&lt;&gt;"",1/3,0)+IF(G5&lt;&gt;"",2/3,0)+IF(H5&lt;&gt;"",1,0))*K5*20</f>
        <v>0</v>
      </c>
      <c r="N5" s="76">
        <f>IF(D5="",IF(E5&lt;&gt;"",1,0)+IF(F5&lt;&gt;"",1,0)+IF(G5&lt;&gt;"",1,0)+IF(H5&lt;&gt;"",1,0),0)</f>
        <v>0</v>
      </c>
      <c r="O5" s="95">
        <f>IF(D5&lt;&gt;"",0,(IF(E5&lt;&gt;"",0.02,(M5/(K5*20)))))</f>
        <v>0</v>
      </c>
      <c r="P5" s="95">
        <f aca="true" t="shared" si="1" ref="P5:P12">IF(D5&lt;&gt;"",0,K5)</f>
        <v>0.2</v>
      </c>
      <c r="Q5" s="96">
        <f>IF(I5&lt;&gt;"",1,0)</f>
        <v>0</v>
      </c>
    </row>
    <row r="6" spans="1:17" ht="12.75">
      <c r="A6" s="118"/>
      <c r="B6" s="120"/>
      <c r="C6" s="82" t="s">
        <v>41</v>
      </c>
      <c r="D6" s="60"/>
      <c r="E6" s="61"/>
      <c r="F6" s="61"/>
      <c r="G6" s="61"/>
      <c r="H6" s="62"/>
      <c r="I6" s="12">
        <f aca="true" t="shared" si="2" ref="I6:I34">(IF(N6&gt;1,"◄",""))</f>
      </c>
      <c r="J6" s="16"/>
      <c r="K6" s="71">
        <v>0.1</v>
      </c>
      <c r="M6" s="94">
        <f>(IF(F6&lt;&gt;"",1/3,0)+IF(G6&lt;&gt;"",2/3,0)+IF(H6&lt;&gt;"",1,0))*K6*20</f>
        <v>0</v>
      </c>
      <c r="N6" s="76">
        <f>IF(D6="",IF(E6&lt;&gt;"",1,0)+IF(F6&lt;&gt;"",1,0)+IF(G6&lt;&gt;"",1,0)+IF(H6&lt;&gt;"",1,0),0)</f>
        <v>0</v>
      </c>
      <c r="O6" s="95">
        <f aca="true" t="shared" si="3" ref="O6:O12">IF(D6&lt;&gt;"",0,(IF(E6&lt;&gt;"",0.02,(M6/(K6*20)))))</f>
        <v>0</v>
      </c>
      <c r="P6" s="95">
        <f t="shared" si="1"/>
        <v>0.1</v>
      </c>
      <c r="Q6" s="96">
        <f aca="true" t="shared" si="4" ref="Q6:Q12">IF(I6&lt;&gt;"",1,0)</f>
        <v>0</v>
      </c>
    </row>
    <row r="7" spans="1:17" ht="12.75">
      <c r="A7" s="118"/>
      <c r="B7" s="120"/>
      <c r="C7" s="85" t="s">
        <v>42</v>
      </c>
      <c r="D7" s="33"/>
      <c r="E7" s="4"/>
      <c r="F7" s="4"/>
      <c r="G7" s="4"/>
      <c r="H7" s="21"/>
      <c r="I7" s="12">
        <f t="shared" si="2"/>
      </c>
      <c r="J7" s="16"/>
      <c r="K7" s="71">
        <v>0.1</v>
      </c>
      <c r="M7" s="94">
        <f t="shared" si="0"/>
        <v>0</v>
      </c>
      <c r="N7" s="76">
        <f aca="true" t="shared" si="5" ref="N7:N12">IF(D7="",IF(E7&lt;&gt;"",1,0)+IF(F7&lt;&gt;"",1,0)+IF(G7&lt;&gt;"",1,0)+IF(H7&lt;&gt;"",1,0),0)</f>
        <v>0</v>
      </c>
      <c r="O7" s="95">
        <f t="shared" si="3"/>
        <v>0</v>
      </c>
      <c r="P7" s="95">
        <f t="shared" si="1"/>
        <v>0.1</v>
      </c>
      <c r="Q7" s="96">
        <f t="shared" si="4"/>
        <v>0</v>
      </c>
    </row>
    <row r="8" spans="1:17" ht="12.75">
      <c r="A8" s="118"/>
      <c r="B8" s="120"/>
      <c r="C8" s="80" t="s">
        <v>43</v>
      </c>
      <c r="D8" s="60"/>
      <c r="E8" s="61"/>
      <c r="F8" s="61"/>
      <c r="G8" s="61"/>
      <c r="H8" s="62"/>
      <c r="I8" s="12">
        <f t="shared" si="2"/>
      </c>
      <c r="J8" s="16"/>
      <c r="K8" s="71">
        <v>0.15</v>
      </c>
      <c r="M8" s="94">
        <f t="shared" si="0"/>
        <v>0</v>
      </c>
      <c r="N8" s="76">
        <f t="shared" si="5"/>
        <v>0</v>
      </c>
      <c r="O8" s="95">
        <f t="shared" si="3"/>
        <v>0</v>
      </c>
      <c r="P8" s="95">
        <f t="shared" si="1"/>
        <v>0.15</v>
      </c>
      <c r="Q8" s="96">
        <f t="shared" si="4"/>
        <v>0</v>
      </c>
    </row>
    <row r="9" spans="1:17" ht="12.75">
      <c r="A9" s="145"/>
      <c r="B9" s="144"/>
      <c r="C9" s="85" t="s">
        <v>44</v>
      </c>
      <c r="D9" s="47"/>
      <c r="E9" s="20"/>
      <c r="F9" s="20"/>
      <c r="G9" s="20"/>
      <c r="H9" s="21"/>
      <c r="I9" s="12">
        <f t="shared" si="2"/>
      </c>
      <c r="J9" s="16"/>
      <c r="K9" s="71">
        <v>0.2</v>
      </c>
      <c r="M9" s="94">
        <f t="shared" si="0"/>
        <v>0</v>
      </c>
      <c r="N9" s="76">
        <f t="shared" si="5"/>
        <v>0</v>
      </c>
      <c r="O9" s="95">
        <f t="shared" si="3"/>
        <v>0</v>
      </c>
      <c r="P9" s="95">
        <f t="shared" si="1"/>
        <v>0.2</v>
      </c>
      <c r="Q9" s="96">
        <f t="shared" si="4"/>
        <v>0</v>
      </c>
    </row>
    <row r="10" spans="1:17" ht="12.75">
      <c r="A10" s="118" t="s">
        <v>37</v>
      </c>
      <c r="B10" s="120" t="s">
        <v>39</v>
      </c>
      <c r="C10" s="90" t="s">
        <v>45</v>
      </c>
      <c r="D10" s="78"/>
      <c r="E10" s="61"/>
      <c r="F10" s="61"/>
      <c r="G10" s="61"/>
      <c r="H10" s="62"/>
      <c r="I10" s="12">
        <f t="shared" si="2"/>
      </c>
      <c r="J10" s="16"/>
      <c r="K10" s="71">
        <v>0.05</v>
      </c>
      <c r="M10" s="94">
        <f t="shared" si="0"/>
        <v>0</v>
      </c>
      <c r="N10" s="76">
        <f t="shared" si="5"/>
        <v>0</v>
      </c>
      <c r="O10" s="95">
        <f t="shared" si="3"/>
        <v>0</v>
      </c>
      <c r="P10" s="95">
        <f t="shared" si="1"/>
        <v>0.05</v>
      </c>
      <c r="Q10" s="96">
        <f t="shared" si="4"/>
        <v>0</v>
      </c>
    </row>
    <row r="11" spans="1:17" ht="13.5" customHeight="1">
      <c r="A11" s="118"/>
      <c r="B11" s="120"/>
      <c r="C11" s="81" t="s">
        <v>46</v>
      </c>
      <c r="D11" s="79"/>
      <c r="E11" s="20"/>
      <c r="F11" s="20"/>
      <c r="G11" s="20"/>
      <c r="H11" s="21"/>
      <c r="I11" s="12">
        <f t="shared" si="2"/>
      </c>
      <c r="J11" s="16"/>
      <c r="K11" s="71">
        <v>0.15</v>
      </c>
      <c r="M11" s="94">
        <f t="shared" si="0"/>
        <v>0</v>
      </c>
      <c r="N11" s="76">
        <f t="shared" si="5"/>
        <v>0</v>
      </c>
      <c r="O11" s="95">
        <f t="shared" si="3"/>
        <v>0</v>
      </c>
      <c r="P11" s="95">
        <f t="shared" si="1"/>
        <v>0.15</v>
      </c>
      <c r="Q11" s="96">
        <f t="shared" si="4"/>
        <v>0</v>
      </c>
    </row>
    <row r="12" spans="1:17" ht="13.5" thickBot="1">
      <c r="A12" s="118"/>
      <c r="B12" s="120"/>
      <c r="C12" s="82" t="s">
        <v>47</v>
      </c>
      <c r="D12" s="78"/>
      <c r="E12" s="61"/>
      <c r="F12" s="61"/>
      <c r="G12" s="61"/>
      <c r="H12" s="62"/>
      <c r="I12" s="12">
        <f t="shared" si="2"/>
      </c>
      <c r="J12" s="16"/>
      <c r="K12" s="71">
        <v>0.05</v>
      </c>
      <c r="L12" s="98">
        <f>SUM(K5:K12)</f>
        <v>1</v>
      </c>
      <c r="M12" s="94">
        <f t="shared" si="0"/>
        <v>0</v>
      </c>
      <c r="N12" s="76">
        <f t="shared" si="5"/>
        <v>0</v>
      </c>
      <c r="O12" s="95">
        <f t="shared" si="3"/>
        <v>0</v>
      </c>
      <c r="P12" s="95">
        <f t="shared" si="1"/>
        <v>0.05</v>
      </c>
      <c r="Q12" s="96">
        <f t="shared" si="4"/>
        <v>0</v>
      </c>
    </row>
    <row r="13" spans="1:16" ht="13.5" customHeight="1">
      <c r="A13" s="138" t="s">
        <v>48</v>
      </c>
      <c r="B13" s="139"/>
      <c r="C13" s="139"/>
      <c r="D13" s="139"/>
      <c r="E13" s="139"/>
      <c r="F13" s="139"/>
      <c r="G13" s="139"/>
      <c r="H13" s="140"/>
      <c r="I13" s="12"/>
      <c r="J13" s="17"/>
      <c r="K13" s="72">
        <v>0.15</v>
      </c>
      <c r="M13" s="97">
        <f>IF(N13=1,SUMPRODUCT(M14:M22,N14:N22)/SUMPRODUCT(K14:K22,N14:N22),0)</f>
        <v>0</v>
      </c>
      <c r="N13" s="76">
        <f>IF(SUM(N14:N22)=0,0,1)</f>
        <v>0</v>
      </c>
      <c r="P13" s="95">
        <f>SUM(P14:P22)</f>
        <v>1</v>
      </c>
    </row>
    <row r="14" spans="1:17" ht="13.5" customHeight="1">
      <c r="A14" s="117" t="s">
        <v>49</v>
      </c>
      <c r="B14" s="123" t="s">
        <v>51</v>
      </c>
      <c r="C14" s="83" t="s">
        <v>53</v>
      </c>
      <c r="D14" s="64"/>
      <c r="E14" s="65"/>
      <c r="F14" s="65"/>
      <c r="G14" s="66"/>
      <c r="H14" s="67"/>
      <c r="I14" s="12">
        <f aca="true" t="shared" si="6" ref="I14:I22">(IF(N14&gt;1,"◄",""))</f>
      </c>
      <c r="J14" s="16"/>
      <c r="K14" s="71">
        <v>0.1</v>
      </c>
      <c r="M14" s="94">
        <f aca="true" t="shared" si="7" ref="M14:M22">(IF(F14&lt;&gt;"",1/3,0)+IF(G14&lt;&gt;"",2/3,0)+IF(H14&lt;&gt;"",1,0))*K14*20</f>
        <v>0</v>
      </c>
      <c r="N14" s="76">
        <f>IF(D14="",IF(E14&lt;&gt;"",1,0)+IF(F14&lt;&gt;"",1,0)+IF(G14&lt;&gt;"",1,0)+IF(H14&lt;&gt;"",1,0),0)</f>
        <v>0</v>
      </c>
      <c r="O14" s="95">
        <f aca="true" t="shared" si="8" ref="O14:O22">IF(D14&lt;&gt;"",0,(IF(E14&lt;&gt;"",0.02,(M14/(K14*20)))))</f>
        <v>0</v>
      </c>
      <c r="P14" s="95">
        <f aca="true" t="shared" si="9" ref="P14:P22">IF(D14&lt;&gt;"",0,K14)</f>
        <v>0.1</v>
      </c>
      <c r="Q14" s="96">
        <f>IF(I14&lt;&gt;"",1,0)</f>
        <v>0</v>
      </c>
    </row>
    <row r="15" spans="1:17" ht="13.5" customHeight="1">
      <c r="A15" s="118"/>
      <c r="B15" s="124"/>
      <c r="C15" s="84" t="s">
        <v>54</v>
      </c>
      <c r="D15" s="57"/>
      <c r="E15" s="35"/>
      <c r="F15" s="35"/>
      <c r="G15" s="36"/>
      <c r="H15" s="56"/>
      <c r="I15" s="12">
        <f t="shared" si="6"/>
      </c>
      <c r="J15" s="16"/>
      <c r="K15" s="71">
        <v>0.1</v>
      </c>
      <c r="M15" s="94">
        <f t="shared" si="7"/>
        <v>0</v>
      </c>
      <c r="N15" s="76">
        <f>IF(D15="",IF(E15&lt;&gt;"",1,0)+IF(F15&lt;&gt;"",1,0)+IF(G15&lt;&gt;"",1,0)+IF(H15&lt;&gt;"",1,0),0)</f>
        <v>0</v>
      </c>
      <c r="O15" s="95">
        <f t="shared" si="8"/>
        <v>0</v>
      </c>
      <c r="P15" s="95">
        <f t="shared" si="9"/>
        <v>0.1</v>
      </c>
      <c r="Q15" s="96">
        <f>IF(I15&lt;&gt;"",1,0)</f>
        <v>0</v>
      </c>
    </row>
    <row r="16" spans="1:17" ht="13.5" customHeight="1">
      <c r="A16" s="118"/>
      <c r="B16" s="124"/>
      <c r="C16" s="83" t="s">
        <v>55</v>
      </c>
      <c r="D16" s="64"/>
      <c r="E16" s="65"/>
      <c r="F16" s="65"/>
      <c r="G16" s="66"/>
      <c r="H16" s="68"/>
      <c r="I16" s="12">
        <f t="shared" si="6"/>
      </c>
      <c r="J16" s="16"/>
      <c r="K16" s="71">
        <v>0.1</v>
      </c>
      <c r="M16" s="94">
        <f t="shared" si="7"/>
        <v>0</v>
      </c>
      <c r="N16" s="76">
        <f aca="true" t="shared" si="10" ref="N16:N22">IF(D16="",IF(E16&lt;&gt;"",1,0)+IF(F16&lt;&gt;"",1,0)+IF(G16&lt;&gt;"",1,0)+IF(H16&lt;&gt;"",1,0),0)</f>
        <v>0</v>
      </c>
      <c r="O16" s="95">
        <f t="shared" si="8"/>
        <v>0</v>
      </c>
      <c r="P16" s="95">
        <f t="shared" si="9"/>
        <v>0.1</v>
      </c>
      <c r="Q16" s="96">
        <f aca="true" t="shared" si="11" ref="Q16:Q22">IF(I16&lt;&gt;"",1,0)</f>
        <v>0</v>
      </c>
    </row>
    <row r="17" spans="1:17" ht="13.5" customHeight="1">
      <c r="A17" s="118"/>
      <c r="B17" s="124"/>
      <c r="C17" s="84" t="s">
        <v>56</v>
      </c>
      <c r="D17" s="57"/>
      <c r="E17" s="35"/>
      <c r="F17" s="35"/>
      <c r="G17" s="36"/>
      <c r="H17" s="56"/>
      <c r="I17" s="12">
        <f t="shared" si="6"/>
      </c>
      <c r="J17" s="16"/>
      <c r="K17" s="71">
        <v>0.1</v>
      </c>
      <c r="M17" s="94">
        <f t="shared" si="7"/>
        <v>0</v>
      </c>
      <c r="N17" s="76">
        <f t="shared" si="10"/>
        <v>0</v>
      </c>
      <c r="O17" s="95">
        <f t="shared" si="8"/>
        <v>0</v>
      </c>
      <c r="P17" s="95">
        <f t="shared" si="9"/>
        <v>0.1</v>
      </c>
      <c r="Q17" s="96">
        <f t="shared" si="11"/>
        <v>0</v>
      </c>
    </row>
    <row r="18" spans="1:17" ht="13.5" customHeight="1">
      <c r="A18" s="117" t="s">
        <v>50</v>
      </c>
      <c r="B18" s="119" t="s">
        <v>52</v>
      </c>
      <c r="C18" s="83" t="s">
        <v>57</v>
      </c>
      <c r="D18" s="63"/>
      <c r="E18" s="65"/>
      <c r="F18" s="65"/>
      <c r="G18" s="65"/>
      <c r="H18" s="69"/>
      <c r="I18" s="12">
        <f t="shared" si="6"/>
      </c>
      <c r="J18" s="16"/>
      <c r="K18" s="71">
        <v>0.15</v>
      </c>
      <c r="M18" s="94">
        <f t="shared" si="7"/>
        <v>0</v>
      </c>
      <c r="N18" s="76">
        <f t="shared" si="10"/>
        <v>0</v>
      </c>
      <c r="O18" s="95">
        <f t="shared" si="8"/>
        <v>0</v>
      </c>
      <c r="P18" s="95">
        <f t="shared" si="9"/>
        <v>0.15</v>
      </c>
      <c r="Q18" s="96">
        <f t="shared" si="11"/>
        <v>0</v>
      </c>
    </row>
    <row r="19" spans="1:17" ht="13.5" customHeight="1">
      <c r="A19" s="118"/>
      <c r="B19" s="120"/>
      <c r="C19" s="84" t="s">
        <v>58</v>
      </c>
      <c r="D19" s="31"/>
      <c r="E19" s="35"/>
      <c r="F19" s="35"/>
      <c r="G19" s="35"/>
      <c r="H19" s="38"/>
      <c r="I19" s="12">
        <f t="shared" si="6"/>
      </c>
      <c r="J19" s="16"/>
      <c r="K19" s="71">
        <v>0.15</v>
      </c>
      <c r="M19" s="94">
        <f t="shared" si="7"/>
        <v>0</v>
      </c>
      <c r="N19" s="76">
        <f>IF(D19="",IF(E19&lt;&gt;"",1,0)+IF(F19&lt;&gt;"",1,0)+IF(G19&lt;&gt;"",1,0)+IF(H19&lt;&gt;"",1,0),0)</f>
        <v>0</v>
      </c>
      <c r="O19" s="95">
        <f t="shared" si="8"/>
        <v>0</v>
      </c>
      <c r="P19" s="95">
        <f t="shared" si="9"/>
        <v>0.15</v>
      </c>
      <c r="Q19" s="96">
        <f>IF(I19&lt;&gt;"",1,0)</f>
        <v>0</v>
      </c>
    </row>
    <row r="20" spans="1:17" ht="13.5" customHeight="1">
      <c r="A20" s="118"/>
      <c r="B20" s="120"/>
      <c r="C20" s="83" t="s">
        <v>59</v>
      </c>
      <c r="D20" s="63"/>
      <c r="E20" s="65"/>
      <c r="F20" s="65"/>
      <c r="G20" s="65"/>
      <c r="H20" s="69"/>
      <c r="I20" s="12">
        <f t="shared" si="6"/>
      </c>
      <c r="J20" s="16"/>
      <c r="K20" s="71">
        <v>0.1</v>
      </c>
      <c r="M20" s="94">
        <f t="shared" si="7"/>
        <v>0</v>
      </c>
      <c r="N20" s="76">
        <f t="shared" si="10"/>
        <v>0</v>
      </c>
      <c r="O20" s="95">
        <f t="shared" si="8"/>
        <v>0</v>
      </c>
      <c r="P20" s="95">
        <f t="shared" si="9"/>
        <v>0.1</v>
      </c>
      <c r="Q20" s="96">
        <f t="shared" si="11"/>
        <v>0</v>
      </c>
    </row>
    <row r="21" spans="1:17" ht="13.5" customHeight="1">
      <c r="A21" s="118"/>
      <c r="B21" s="120"/>
      <c r="C21" s="84" t="s">
        <v>60</v>
      </c>
      <c r="D21" s="31"/>
      <c r="E21" s="35"/>
      <c r="F21" s="35"/>
      <c r="G21" s="35"/>
      <c r="H21" s="38"/>
      <c r="I21" s="12">
        <f t="shared" si="6"/>
      </c>
      <c r="J21" s="16"/>
      <c r="K21" s="71">
        <v>0.1</v>
      </c>
      <c r="M21" s="94">
        <f t="shared" si="7"/>
        <v>0</v>
      </c>
      <c r="N21" s="76">
        <f t="shared" si="10"/>
        <v>0</v>
      </c>
      <c r="O21" s="95">
        <f t="shared" si="8"/>
        <v>0</v>
      </c>
      <c r="P21" s="95">
        <f t="shared" si="9"/>
        <v>0.1</v>
      </c>
      <c r="Q21" s="96">
        <f t="shared" si="11"/>
        <v>0</v>
      </c>
    </row>
    <row r="22" spans="1:17" ht="13.5" customHeight="1" thickBot="1">
      <c r="A22" s="118"/>
      <c r="B22" s="120"/>
      <c r="C22" s="83" t="s">
        <v>61</v>
      </c>
      <c r="D22" s="63"/>
      <c r="E22" s="65"/>
      <c r="F22" s="65"/>
      <c r="G22" s="65"/>
      <c r="H22" s="69"/>
      <c r="I22" s="12">
        <f t="shared" si="6"/>
      </c>
      <c r="J22" s="16"/>
      <c r="K22" s="71">
        <v>0.1</v>
      </c>
      <c r="L22" s="98">
        <f>SUM(K14:K22)</f>
        <v>1</v>
      </c>
      <c r="M22" s="94">
        <f t="shared" si="7"/>
        <v>0</v>
      </c>
      <c r="N22" s="76">
        <f t="shared" si="10"/>
        <v>0</v>
      </c>
      <c r="O22" s="95">
        <f t="shared" si="8"/>
        <v>0</v>
      </c>
      <c r="P22" s="95">
        <f t="shared" si="9"/>
        <v>0.1</v>
      </c>
      <c r="Q22" s="96">
        <f t="shared" si="11"/>
        <v>0</v>
      </c>
    </row>
    <row r="23" spans="1:16" ht="13.5" customHeight="1">
      <c r="A23" s="141" t="s">
        <v>62</v>
      </c>
      <c r="B23" s="142"/>
      <c r="C23" s="142"/>
      <c r="D23" s="142"/>
      <c r="E23" s="142"/>
      <c r="F23" s="142"/>
      <c r="G23" s="142"/>
      <c r="H23" s="143"/>
      <c r="I23" s="12"/>
      <c r="J23" s="17"/>
      <c r="K23" s="72">
        <v>0.45</v>
      </c>
      <c r="M23" s="97">
        <f>IF(N23=1,SUMPRODUCT(M24:M34,N24:N34)/SUMPRODUCT(K24:K34,N24:N34),0)</f>
        <v>0</v>
      </c>
      <c r="N23" s="76">
        <f>IF(SUM(N24:N34)=0,0,1)</f>
        <v>0</v>
      </c>
      <c r="P23" s="95">
        <f>SUM(P24:P34)</f>
        <v>0.9999999999999999</v>
      </c>
    </row>
    <row r="24" spans="1:17" ht="12.75">
      <c r="A24" s="117" t="s">
        <v>63</v>
      </c>
      <c r="B24" s="119" t="s">
        <v>66</v>
      </c>
      <c r="C24" s="86" t="s">
        <v>69</v>
      </c>
      <c r="D24" s="31"/>
      <c r="E24" s="35"/>
      <c r="F24" s="35"/>
      <c r="G24" s="35"/>
      <c r="H24" s="37"/>
      <c r="I24" s="12">
        <f t="shared" si="2"/>
      </c>
      <c r="J24" s="16"/>
      <c r="K24" s="71">
        <v>0.08</v>
      </c>
      <c r="M24" s="94">
        <f aca="true" t="shared" si="12" ref="M24:M34">(IF(F24&lt;&gt;"",1/3,0)+IF(G24&lt;&gt;"",2/3,0)+IF(H24&lt;&gt;"",1,0))*K24*20</f>
        <v>0</v>
      </c>
      <c r="N24" s="76">
        <f>IF(D24="",IF(E24&lt;&gt;"",1,0)+IF(F24&lt;&gt;"",1,0)+IF(G24&lt;&gt;"",1,0)+IF(H24&lt;&gt;"",1,0),0)</f>
        <v>0</v>
      </c>
      <c r="O24" s="95">
        <f aca="true" t="shared" si="13" ref="O24:O34">IF(D24&lt;&gt;"",0,(IF(E24&lt;&gt;"",0.02,(M24/(K24*20)))))</f>
        <v>0</v>
      </c>
      <c r="P24" s="95">
        <f aca="true" t="shared" si="14" ref="P24:P34">IF(D24&lt;&gt;"",0,K24)</f>
        <v>0.08</v>
      </c>
      <c r="Q24" s="96">
        <f>IF(I24&lt;&gt;"",1,0)</f>
        <v>0</v>
      </c>
    </row>
    <row r="25" spans="1:17" ht="12.75">
      <c r="A25" s="118"/>
      <c r="B25" s="120"/>
      <c r="C25" s="83" t="s">
        <v>70</v>
      </c>
      <c r="D25" s="63"/>
      <c r="E25" s="65"/>
      <c r="F25" s="65"/>
      <c r="G25" s="65"/>
      <c r="H25" s="67"/>
      <c r="I25" s="12">
        <f t="shared" si="2"/>
      </c>
      <c r="J25" s="16"/>
      <c r="K25" s="71">
        <v>0.08</v>
      </c>
      <c r="M25" s="94">
        <f t="shared" si="12"/>
        <v>0</v>
      </c>
      <c r="N25" s="76">
        <f aca="true" t="shared" si="15" ref="N25:N34">IF(D25="",IF(E25&lt;&gt;"",1,0)+IF(F25&lt;&gt;"",1,0)+IF(G25&lt;&gt;"",1,0)+IF(H25&lt;&gt;"",1,0),0)</f>
        <v>0</v>
      </c>
      <c r="O25" s="95">
        <f t="shared" si="13"/>
        <v>0</v>
      </c>
      <c r="P25" s="95">
        <f t="shared" si="14"/>
        <v>0.08</v>
      </c>
      <c r="Q25" s="96">
        <f aca="true" t="shared" si="16" ref="Q25:Q34">IF(I25&lt;&gt;"",1,0)</f>
        <v>0</v>
      </c>
    </row>
    <row r="26" spans="1:17" ht="12.75">
      <c r="A26" s="118"/>
      <c r="B26" s="120"/>
      <c r="C26" s="86" t="s">
        <v>71</v>
      </c>
      <c r="D26" s="31"/>
      <c r="E26" s="35"/>
      <c r="F26" s="35"/>
      <c r="G26" s="35"/>
      <c r="H26" s="37"/>
      <c r="I26" s="12">
        <f t="shared" si="2"/>
      </c>
      <c r="J26" s="16"/>
      <c r="K26" s="71">
        <v>0.1</v>
      </c>
      <c r="M26" s="94">
        <f t="shared" si="12"/>
        <v>0</v>
      </c>
      <c r="N26" s="76">
        <f t="shared" si="15"/>
        <v>0</v>
      </c>
      <c r="O26" s="95">
        <f t="shared" si="13"/>
        <v>0</v>
      </c>
      <c r="P26" s="95">
        <f t="shared" si="14"/>
        <v>0.1</v>
      </c>
      <c r="Q26" s="96">
        <f t="shared" si="16"/>
        <v>0</v>
      </c>
    </row>
    <row r="27" spans="1:17" ht="13.5" customHeight="1">
      <c r="A27" s="128" t="s">
        <v>64</v>
      </c>
      <c r="B27" s="129" t="s">
        <v>67</v>
      </c>
      <c r="C27" s="83" t="s">
        <v>79</v>
      </c>
      <c r="D27" s="63"/>
      <c r="E27" s="65"/>
      <c r="F27" s="65"/>
      <c r="G27" s="65"/>
      <c r="H27" s="67"/>
      <c r="I27" s="12">
        <f t="shared" si="2"/>
      </c>
      <c r="J27" s="16"/>
      <c r="K27" s="71">
        <v>0.08</v>
      </c>
      <c r="M27" s="94">
        <f t="shared" si="12"/>
        <v>0</v>
      </c>
      <c r="N27" s="76">
        <f t="shared" si="15"/>
        <v>0</v>
      </c>
      <c r="O27" s="95">
        <f t="shared" si="13"/>
        <v>0</v>
      </c>
      <c r="P27" s="95">
        <f t="shared" si="14"/>
        <v>0.08</v>
      </c>
      <c r="Q27" s="96">
        <f t="shared" si="16"/>
        <v>0</v>
      </c>
    </row>
    <row r="28" spans="1:17" ht="13.5" customHeight="1">
      <c r="A28" s="128"/>
      <c r="B28" s="129"/>
      <c r="C28" s="84" t="s">
        <v>78</v>
      </c>
      <c r="D28" s="31"/>
      <c r="E28" s="35"/>
      <c r="F28" s="35"/>
      <c r="G28" s="35"/>
      <c r="H28" s="37"/>
      <c r="I28" s="12">
        <f t="shared" si="2"/>
      </c>
      <c r="J28" s="16"/>
      <c r="K28" s="71">
        <v>0.08</v>
      </c>
      <c r="M28" s="94">
        <f t="shared" si="12"/>
        <v>0</v>
      </c>
      <c r="N28" s="76">
        <f t="shared" si="15"/>
        <v>0</v>
      </c>
      <c r="O28" s="95">
        <f t="shared" si="13"/>
        <v>0</v>
      </c>
      <c r="P28" s="95">
        <f t="shared" si="14"/>
        <v>0.08</v>
      </c>
      <c r="Q28" s="96">
        <f t="shared" si="16"/>
        <v>0</v>
      </c>
    </row>
    <row r="29" spans="1:17" ht="12.75">
      <c r="A29" s="128"/>
      <c r="B29" s="129"/>
      <c r="C29" s="83" t="s">
        <v>72</v>
      </c>
      <c r="D29" s="63"/>
      <c r="E29" s="65"/>
      <c r="F29" s="65"/>
      <c r="G29" s="65"/>
      <c r="H29" s="67"/>
      <c r="I29" s="12">
        <f t="shared" si="2"/>
      </c>
      <c r="J29" s="16"/>
      <c r="K29" s="71">
        <v>0.1</v>
      </c>
      <c r="M29" s="94">
        <f t="shared" si="12"/>
        <v>0</v>
      </c>
      <c r="N29" s="76">
        <f t="shared" si="15"/>
        <v>0</v>
      </c>
      <c r="O29" s="95">
        <f t="shared" si="13"/>
        <v>0</v>
      </c>
      <c r="P29" s="95">
        <f t="shared" si="14"/>
        <v>0.1</v>
      </c>
      <c r="Q29" s="96">
        <f t="shared" si="16"/>
        <v>0</v>
      </c>
    </row>
    <row r="30" spans="1:17" ht="12.75">
      <c r="A30" s="117" t="s">
        <v>65</v>
      </c>
      <c r="B30" s="119" t="s">
        <v>68</v>
      </c>
      <c r="C30" s="84" t="s">
        <v>73</v>
      </c>
      <c r="D30" s="31"/>
      <c r="E30" s="20"/>
      <c r="F30" s="20"/>
      <c r="G30" s="20"/>
      <c r="H30" s="22"/>
      <c r="I30" s="12">
        <f t="shared" si="2"/>
      </c>
      <c r="J30" s="16"/>
      <c r="K30" s="71">
        <v>0.08</v>
      </c>
      <c r="M30" s="94">
        <f t="shared" si="12"/>
        <v>0</v>
      </c>
      <c r="N30" s="76">
        <f t="shared" si="15"/>
        <v>0</v>
      </c>
      <c r="O30" s="95">
        <f t="shared" si="13"/>
        <v>0</v>
      </c>
      <c r="P30" s="95">
        <f t="shared" si="14"/>
        <v>0.08</v>
      </c>
      <c r="Q30" s="96">
        <f t="shared" si="16"/>
        <v>0</v>
      </c>
    </row>
    <row r="31" spans="1:17" ht="12.75">
      <c r="A31" s="118"/>
      <c r="B31" s="120"/>
      <c r="C31" s="83" t="s">
        <v>74</v>
      </c>
      <c r="D31" s="63"/>
      <c r="E31" s="61"/>
      <c r="F31" s="61"/>
      <c r="G31" s="61"/>
      <c r="H31" s="70"/>
      <c r="I31" s="12">
        <f>(IF(N31&gt;1,"◄",""))</f>
      </c>
      <c r="J31" s="16"/>
      <c r="K31" s="71">
        <v>0.1</v>
      </c>
      <c r="M31" s="94">
        <f t="shared" si="12"/>
        <v>0</v>
      </c>
      <c r="N31" s="76">
        <f>IF(D31="",IF(E31&lt;&gt;"",1,0)+IF(F31&lt;&gt;"",1,0)+IF(G31&lt;&gt;"",1,0)+IF(H31&lt;&gt;"",1,0),0)</f>
        <v>0</v>
      </c>
      <c r="O31" s="95">
        <f t="shared" si="13"/>
        <v>0</v>
      </c>
      <c r="P31" s="95">
        <f t="shared" si="14"/>
        <v>0.1</v>
      </c>
      <c r="Q31" s="96">
        <f>IF(I31&lt;&gt;"",1,0)</f>
        <v>0</v>
      </c>
    </row>
    <row r="32" spans="1:17" ht="12.75">
      <c r="A32" s="118"/>
      <c r="B32" s="120"/>
      <c r="C32" s="84" t="s">
        <v>75</v>
      </c>
      <c r="D32" s="31"/>
      <c r="E32" s="20"/>
      <c r="F32" s="20"/>
      <c r="G32" s="20"/>
      <c r="H32" s="22"/>
      <c r="I32" s="12">
        <f t="shared" si="2"/>
      </c>
      <c r="J32" s="16"/>
      <c r="K32" s="71">
        <v>0.1</v>
      </c>
      <c r="M32" s="94">
        <f t="shared" si="12"/>
        <v>0</v>
      </c>
      <c r="N32" s="76">
        <f>IF(D32="",IF(E32&lt;&gt;"",1,0)+IF(F32&lt;&gt;"",1,0)+IF(G32&lt;&gt;"",1,0)+IF(H32&lt;&gt;"",1,0),0)</f>
        <v>0</v>
      </c>
      <c r="O32" s="95">
        <f t="shared" si="13"/>
        <v>0</v>
      </c>
      <c r="P32" s="95">
        <f t="shared" si="14"/>
        <v>0.1</v>
      </c>
      <c r="Q32" s="96">
        <f>IF(I32&lt;&gt;"",1,0)</f>
        <v>0</v>
      </c>
    </row>
    <row r="33" spans="1:17" ht="12.75">
      <c r="A33" s="118"/>
      <c r="B33" s="120"/>
      <c r="C33" s="83" t="s">
        <v>76</v>
      </c>
      <c r="D33" s="63"/>
      <c r="E33" s="61"/>
      <c r="F33" s="61"/>
      <c r="G33" s="61"/>
      <c r="H33" s="70"/>
      <c r="I33" s="12">
        <f t="shared" si="2"/>
      </c>
      <c r="J33" s="16"/>
      <c r="K33" s="71">
        <v>0.1</v>
      </c>
      <c r="M33" s="94">
        <f t="shared" si="12"/>
        <v>0</v>
      </c>
      <c r="N33" s="76">
        <f t="shared" si="15"/>
        <v>0</v>
      </c>
      <c r="O33" s="95">
        <f t="shared" si="13"/>
        <v>0</v>
      </c>
      <c r="P33" s="95">
        <f t="shared" si="14"/>
        <v>0.1</v>
      </c>
      <c r="Q33" s="96">
        <f t="shared" si="16"/>
        <v>0</v>
      </c>
    </row>
    <row r="34" spans="1:17" ht="13.5" thickBot="1">
      <c r="A34" s="121"/>
      <c r="B34" s="122"/>
      <c r="C34" s="87" t="s">
        <v>77</v>
      </c>
      <c r="D34" s="39"/>
      <c r="E34" s="58"/>
      <c r="F34" s="58"/>
      <c r="G34" s="58"/>
      <c r="H34" s="59"/>
      <c r="I34" s="12">
        <f t="shared" si="2"/>
      </c>
      <c r="J34" s="16"/>
      <c r="K34" s="71">
        <v>0.1</v>
      </c>
      <c r="L34" s="98">
        <f>SUM(K24:K34)</f>
        <v>0.9999999999999999</v>
      </c>
      <c r="M34" s="94">
        <f t="shared" si="12"/>
        <v>0</v>
      </c>
      <c r="N34" s="76">
        <f t="shared" si="15"/>
        <v>0</v>
      </c>
      <c r="O34" s="95">
        <f t="shared" si="13"/>
        <v>0</v>
      </c>
      <c r="P34" s="95">
        <f t="shared" si="14"/>
        <v>0.1</v>
      </c>
      <c r="Q34" s="96">
        <f t="shared" si="16"/>
        <v>0</v>
      </c>
    </row>
    <row r="35" spans="1:16" ht="13.5" customHeight="1">
      <c r="A35" s="141" t="s">
        <v>82</v>
      </c>
      <c r="B35" s="142"/>
      <c r="C35" s="142"/>
      <c r="D35" s="142"/>
      <c r="E35" s="142"/>
      <c r="F35" s="142"/>
      <c r="G35" s="142"/>
      <c r="H35" s="143"/>
      <c r="I35" s="12"/>
      <c r="J35" s="17"/>
      <c r="K35" s="72">
        <v>0.2</v>
      </c>
      <c r="M35" s="97">
        <f>IF(N35=1,SUMPRODUCT(M36:M40,N36:N40)/SUMPRODUCT(K36:K40,N36:N40),0)</f>
        <v>0</v>
      </c>
      <c r="N35" s="76">
        <f>IF(SUM(N36:N40)=0,0,1)</f>
        <v>0</v>
      </c>
      <c r="P35" s="95">
        <f>SUM(P36:P40)</f>
        <v>1</v>
      </c>
    </row>
    <row r="36" spans="1:17" ht="12.75" customHeight="1">
      <c r="A36" s="117" t="s">
        <v>84</v>
      </c>
      <c r="B36" s="119" t="s">
        <v>83</v>
      </c>
      <c r="C36" s="85" t="s">
        <v>85</v>
      </c>
      <c r="D36" s="79"/>
      <c r="E36" s="35"/>
      <c r="F36" s="35"/>
      <c r="G36" s="35"/>
      <c r="H36" s="37"/>
      <c r="I36" s="12">
        <f>(IF(N36&gt;1,"◄",""))</f>
      </c>
      <c r="J36" s="16"/>
      <c r="K36" s="71">
        <v>0.2</v>
      </c>
      <c r="M36" s="94">
        <f>(IF(F36&lt;&gt;"",1/3,0)+IF(G36&lt;&gt;"",2/3,0)+IF(H36&lt;&gt;"",1,0))*K36*20</f>
        <v>0</v>
      </c>
      <c r="N36" s="76">
        <f>IF(D36="",IF(E36&lt;&gt;"",1,0)+IF(F36&lt;&gt;"",1,0)+IF(G36&lt;&gt;"",1,0)+IF(H36&lt;&gt;"",1,0),0)</f>
        <v>0</v>
      </c>
      <c r="O36" s="95">
        <f>IF(D36&lt;&gt;"",0,(IF(E36&lt;&gt;"",0.02,(M36/(K36*20)))))</f>
        <v>0</v>
      </c>
      <c r="P36" s="95">
        <f>IF(D36&lt;&gt;"",0,K36)</f>
        <v>0.2</v>
      </c>
      <c r="Q36" s="96">
        <f>IF(I36&lt;&gt;"",1,0)</f>
        <v>0</v>
      </c>
    </row>
    <row r="37" spans="1:17" ht="12.75">
      <c r="A37" s="118"/>
      <c r="B37" s="120"/>
      <c r="C37" s="82" t="s">
        <v>86</v>
      </c>
      <c r="D37" s="78"/>
      <c r="E37" s="65"/>
      <c r="F37" s="65"/>
      <c r="G37" s="65"/>
      <c r="H37" s="67"/>
      <c r="I37" s="12">
        <f>(IF(N37&gt;1,"◄",""))</f>
      </c>
      <c r="J37" s="16"/>
      <c r="K37" s="71">
        <v>0.15</v>
      </c>
      <c r="M37" s="94">
        <f>(IF(F37&lt;&gt;"",1/3,0)+IF(G37&lt;&gt;"",2/3,0)+IF(H37&lt;&gt;"",1,0))*K37*20</f>
        <v>0</v>
      </c>
      <c r="N37" s="76">
        <f>IF(D37="",IF(E37&lt;&gt;"",1,0)+IF(F37&lt;&gt;"",1,0)+IF(G37&lt;&gt;"",1,0)+IF(H37&lt;&gt;"",1,0),0)</f>
        <v>0</v>
      </c>
      <c r="O37" s="95">
        <f>IF(D37&lt;&gt;"",0,(IF(E37&lt;&gt;"",0.02,(M37/(K37*20)))))</f>
        <v>0</v>
      </c>
      <c r="P37" s="95">
        <f>IF(D37&lt;&gt;"",0,K37)</f>
        <v>0.15</v>
      </c>
      <c r="Q37" s="96">
        <f>IF(I37&lt;&gt;"",1,0)</f>
        <v>0</v>
      </c>
    </row>
    <row r="38" spans="1:17" ht="12.75">
      <c r="A38" s="118"/>
      <c r="B38" s="120"/>
      <c r="C38" s="85" t="s">
        <v>87</v>
      </c>
      <c r="D38" s="79"/>
      <c r="E38" s="35"/>
      <c r="F38" s="35"/>
      <c r="G38" s="35"/>
      <c r="H38" s="37"/>
      <c r="I38" s="12">
        <f>(IF(N38&gt;1,"◄",""))</f>
      </c>
      <c r="J38" s="16"/>
      <c r="K38" s="71">
        <v>0.15</v>
      </c>
      <c r="M38" s="94">
        <f>(IF(F38&lt;&gt;"",1/3,0)+IF(G38&lt;&gt;"",2/3,0)+IF(H38&lt;&gt;"",1,0))*K38*20</f>
        <v>0</v>
      </c>
      <c r="N38" s="76">
        <f>IF(D38="",IF(E38&lt;&gt;"",1,0)+IF(F38&lt;&gt;"",1,0)+IF(G38&lt;&gt;"",1,0)+IF(H38&lt;&gt;"",1,0),0)</f>
        <v>0</v>
      </c>
      <c r="O38" s="95">
        <f>IF(D38&lt;&gt;"",0,(IF(E38&lt;&gt;"",0.02,(M38/(K38*20)))))</f>
        <v>0</v>
      </c>
      <c r="P38" s="95">
        <f>IF(D38&lt;&gt;"",0,K38)</f>
        <v>0.15</v>
      </c>
      <c r="Q38" s="96">
        <f>IF(I38&lt;&gt;"",1,0)</f>
        <v>0</v>
      </c>
    </row>
    <row r="39" spans="1:17" ht="13.5" customHeight="1">
      <c r="A39" s="118"/>
      <c r="B39" s="120"/>
      <c r="C39" s="82" t="s">
        <v>88</v>
      </c>
      <c r="D39" s="78"/>
      <c r="E39" s="65"/>
      <c r="F39" s="65"/>
      <c r="G39" s="65"/>
      <c r="H39" s="67"/>
      <c r="I39" s="12">
        <f>(IF(N39&gt;1,"◄",""))</f>
      </c>
      <c r="J39" s="16"/>
      <c r="K39" s="71">
        <v>0.2</v>
      </c>
      <c r="M39" s="94">
        <f>(IF(F39&lt;&gt;"",1/3,0)+IF(G39&lt;&gt;"",2/3,0)+IF(H39&lt;&gt;"",1,0))*K39*20</f>
        <v>0</v>
      </c>
      <c r="N39" s="76">
        <f>IF(D39="",IF(E39&lt;&gt;"",1,0)+IF(F39&lt;&gt;"",1,0)+IF(G39&lt;&gt;"",1,0)+IF(H39&lt;&gt;"",1,0),0)</f>
        <v>0</v>
      </c>
      <c r="O39" s="95">
        <f>IF(D39&lt;&gt;"",0,(IF(E39&lt;&gt;"",0.02,(M39/(K39*20)))))</f>
        <v>0</v>
      </c>
      <c r="P39" s="95">
        <f>IF(D39&lt;&gt;"",0,K39)</f>
        <v>0.2</v>
      </c>
      <c r="Q39" s="96">
        <f>IF(I39&lt;&gt;"",1,0)</f>
        <v>0</v>
      </c>
    </row>
    <row r="40" spans="1:17" ht="13.5" thickBot="1">
      <c r="A40" s="121"/>
      <c r="B40" s="122"/>
      <c r="C40" s="88" t="s">
        <v>89</v>
      </c>
      <c r="D40" s="177"/>
      <c r="E40" s="178"/>
      <c r="F40" s="178"/>
      <c r="G40" s="178"/>
      <c r="H40" s="179"/>
      <c r="I40" s="12">
        <f>(IF(N40&gt;1,"◄",""))</f>
      </c>
      <c r="J40" s="16"/>
      <c r="K40" s="71">
        <v>0.3</v>
      </c>
      <c r="L40" s="98">
        <f>SUM(K36:K40)</f>
        <v>1</v>
      </c>
      <c r="M40" s="94">
        <f>(IF(F40&lt;&gt;"",1/3,0)+IF(G40&lt;&gt;"",2/3,0)+IF(H40&lt;&gt;"",1,0))*K40*20</f>
        <v>0</v>
      </c>
      <c r="N40" s="76">
        <f>IF(D40="",IF(E40&lt;&gt;"",1,0)+IF(F40&lt;&gt;"",1,0)+IF(G40&lt;&gt;"",1,0)+IF(H40&lt;&gt;"",1,0),0)</f>
        <v>0</v>
      </c>
      <c r="O40" s="95">
        <f>IF(D40&lt;&gt;"",0,(IF(E40&lt;&gt;"",0.02,(M40/(K40*20)))))</f>
        <v>0</v>
      </c>
      <c r="P40" s="95">
        <f>IF(D40&lt;&gt;"",0,K40)</f>
        <v>0.3</v>
      </c>
      <c r="Q40" s="96">
        <f>IF(I40&lt;&gt;"",1,0)</f>
        <v>0</v>
      </c>
    </row>
    <row r="41" spans="3:17" ht="12.75">
      <c r="C41" s="19" t="s">
        <v>18</v>
      </c>
      <c r="E41" s="134">
        <f>P4*K4+P13*K13+K35*P35+P23*K23</f>
        <v>1</v>
      </c>
      <c r="F41" s="134"/>
      <c r="G41" s="134"/>
      <c r="H41" s="134"/>
      <c r="K41" s="91">
        <f>K4+K13+K35+K23</f>
        <v>1</v>
      </c>
      <c r="N41" s="76">
        <f>N4+N13+N23+N35</f>
        <v>0</v>
      </c>
      <c r="P41" s="99"/>
      <c r="Q41" s="96">
        <f>SUM(Q4:Q40)</f>
        <v>0</v>
      </c>
    </row>
    <row r="42" spans="3:9" ht="13.5" thickBot="1">
      <c r="C42" s="3" t="s">
        <v>81</v>
      </c>
      <c r="E42" s="151">
        <f>IF(E41&lt;50%,"!",IF(Q41&lt;&gt;0,"",(IF(N41&lt;&gt;0,(M4*K4+M13*K13+M23*K23+M35*K35)/(K4*N4+K13*N13+K23*N23+K35*N35),0))))</f>
        <v>0</v>
      </c>
      <c r="F42" s="151"/>
      <c r="G42" s="152" t="s">
        <v>10</v>
      </c>
      <c r="H42" s="152"/>
      <c r="I42" s="11"/>
    </row>
    <row r="43" spans="3:8" ht="13.5" thickBot="1">
      <c r="C43" s="3" t="s">
        <v>19</v>
      </c>
      <c r="E43" s="160"/>
      <c r="F43" s="161"/>
      <c r="G43" s="162" t="s">
        <v>8</v>
      </c>
      <c r="H43" s="163"/>
    </row>
    <row r="44" spans="3:9" ht="18.75" customHeight="1" thickBot="1">
      <c r="C44" s="3" t="s">
        <v>20</v>
      </c>
      <c r="E44" s="130">
        <f>IF(Q41&lt;&gt;0,"",E43*Identification!B5)</f>
        <v>0</v>
      </c>
      <c r="F44" s="131"/>
      <c r="G44" s="125">
        <f>(20*Identification!B5)</f>
        <v>120</v>
      </c>
      <c r="H44" s="126"/>
      <c r="I44" s="12"/>
    </row>
    <row r="45" spans="1:8" ht="12.75">
      <c r="A45" s="127" t="s">
        <v>30</v>
      </c>
      <c r="B45" s="127"/>
      <c r="C45" s="127"/>
      <c r="D45" s="127"/>
      <c r="E45" s="127"/>
      <c r="F45" s="127"/>
      <c r="G45" s="127"/>
      <c r="H45" s="127"/>
    </row>
    <row r="46" spans="1:9" ht="13.5" thickBot="1">
      <c r="A46" s="153" t="s">
        <v>22</v>
      </c>
      <c r="B46" s="154"/>
      <c r="C46" s="154"/>
      <c r="D46" s="154"/>
      <c r="E46" s="154"/>
      <c r="F46" s="154"/>
      <c r="G46" s="154"/>
      <c r="H46" s="154"/>
      <c r="I46" s="18" t="s">
        <v>21</v>
      </c>
    </row>
    <row r="47" spans="1:9" ht="15" customHeight="1">
      <c r="A47" s="155" t="s">
        <v>11</v>
      </c>
      <c r="B47" s="156"/>
      <c r="C47" s="164">
        <f>(IF(Q41&gt;0,"Attention erreur de saisie ! Voir ci-dessus",""))</f>
      </c>
      <c r="D47" s="164"/>
      <c r="E47" s="164"/>
      <c r="F47" s="164"/>
      <c r="G47" s="164"/>
      <c r="H47" s="165"/>
      <c r="I47" s="13"/>
    </row>
    <row r="48" spans="1:9" ht="84.75" customHeight="1" thickBot="1">
      <c r="A48" s="157"/>
      <c r="B48" s="158"/>
      <c r="C48" s="158"/>
      <c r="D48" s="158"/>
      <c r="E48" s="158"/>
      <c r="F48" s="158"/>
      <c r="G48" s="158"/>
      <c r="H48" s="159"/>
      <c r="I48" s="14"/>
    </row>
    <row r="49" spans="1:9" ht="7.5" customHeight="1" thickBot="1">
      <c r="A49" s="25"/>
      <c r="B49" s="8"/>
      <c r="C49" s="8"/>
      <c r="D49" s="23"/>
      <c r="E49" s="23"/>
      <c r="F49" s="23"/>
      <c r="G49" s="23"/>
      <c r="H49" s="23"/>
      <c r="I49" s="14"/>
    </row>
    <row r="50" spans="1:9" ht="12.75" customHeight="1">
      <c r="A50" s="146" t="s">
        <v>28</v>
      </c>
      <c r="B50" s="147"/>
      <c r="C50" s="9" t="s">
        <v>15</v>
      </c>
      <c r="D50" s="28"/>
      <c r="E50" s="148" t="s">
        <v>16</v>
      </c>
      <c r="F50" s="149"/>
      <c r="G50" s="149"/>
      <c r="H50" s="150"/>
      <c r="I50" s="1"/>
    </row>
    <row r="51" spans="1:8" ht="30.75" customHeight="1" thickBot="1">
      <c r="A51" s="168"/>
      <c r="B51" s="169"/>
      <c r="C51" s="5"/>
      <c r="D51" s="29"/>
      <c r="E51" s="170"/>
      <c r="F51" s="171"/>
      <c r="G51" s="171"/>
      <c r="H51" s="172"/>
    </row>
    <row r="52" spans="1:4" ht="30.75" customHeight="1">
      <c r="A52" s="168"/>
      <c r="B52" s="169"/>
      <c r="C52" s="5"/>
      <c r="D52" s="29"/>
    </row>
    <row r="53" spans="1:4" ht="30.75" customHeight="1">
      <c r="A53" s="175"/>
      <c r="B53" s="176"/>
      <c r="C53" s="5"/>
      <c r="D53" s="29"/>
    </row>
    <row r="54" spans="1:4" ht="30.75" customHeight="1">
      <c r="A54" s="168"/>
      <c r="B54" s="169"/>
      <c r="C54" s="5"/>
      <c r="D54" s="29"/>
    </row>
    <row r="55" spans="1:8" ht="30.75" customHeight="1" thickBot="1">
      <c r="A55" s="166"/>
      <c r="B55" s="167"/>
      <c r="C55" s="6"/>
      <c r="D55" s="29"/>
      <c r="E55" s="173">
        <f ca="1">TODAY()</f>
        <v>41061</v>
      </c>
      <c r="F55" s="174"/>
      <c r="G55" s="174"/>
      <c r="H55" s="174"/>
    </row>
    <row r="57" ht="14.25">
      <c r="B57" s="30"/>
    </row>
  </sheetData>
  <sheetProtection password="98E5" sheet="1" objects="1" scenarios="1"/>
  <mergeCells count="43">
    <mergeCell ref="A36:A40"/>
    <mergeCell ref="B36:B40"/>
    <mergeCell ref="A35:H35"/>
    <mergeCell ref="A55:B55"/>
    <mergeCell ref="A51:B51"/>
    <mergeCell ref="E51:H51"/>
    <mergeCell ref="A52:B52"/>
    <mergeCell ref="A54:B54"/>
    <mergeCell ref="E55:H55"/>
    <mergeCell ref="A53:B53"/>
    <mergeCell ref="A50:B50"/>
    <mergeCell ref="E50:H50"/>
    <mergeCell ref="A46:H46"/>
    <mergeCell ref="A47:B47"/>
    <mergeCell ref="A48:H48"/>
    <mergeCell ref="C47:H47"/>
    <mergeCell ref="D2:H2"/>
    <mergeCell ref="A3:B3"/>
    <mergeCell ref="A4:H4"/>
    <mergeCell ref="A13:H13"/>
    <mergeCell ref="A23:H23"/>
    <mergeCell ref="B5:B9"/>
    <mergeCell ref="A5:A9"/>
    <mergeCell ref="A10:A12"/>
    <mergeCell ref="B10:B12"/>
    <mergeCell ref="G44:H44"/>
    <mergeCell ref="A45:H45"/>
    <mergeCell ref="A27:A29"/>
    <mergeCell ref="B27:B29"/>
    <mergeCell ref="E44:F44"/>
    <mergeCell ref="E41:H41"/>
    <mergeCell ref="G43:H43"/>
    <mergeCell ref="E43:F43"/>
    <mergeCell ref="G42:H42"/>
    <mergeCell ref="E42:F42"/>
    <mergeCell ref="A18:A22"/>
    <mergeCell ref="B14:B17"/>
    <mergeCell ref="B18:B22"/>
    <mergeCell ref="A14:A17"/>
    <mergeCell ref="A24:A26"/>
    <mergeCell ref="B24:B26"/>
    <mergeCell ref="A30:A34"/>
    <mergeCell ref="B30:B34"/>
  </mergeCells>
  <printOptions horizontalCentered="1" verticalCentered="1"/>
  <pageMargins left="0.2755905511811024" right="0.1968503937007874" top="0.13" bottom="0.13" header="0.16" footer="0.15748031496062992"/>
  <pageSetup fitToHeight="1" fitToWidth="1" horizontalDpi="300" verticalDpi="300" orientation="landscape" paperSize="9" scale="64" r:id="rId2"/>
  <headerFooter alignWithMargins="0">
    <oddFooter>&amp;RPage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PERRIN</dc:creator>
  <cp:keywords/>
  <dc:description/>
  <cp:lastModifiedBy>Jacques PERRIN</cp:lastModifiedBy>
  <cp:lastPrinted>2011-12-06T21:35:17Z</cp:lastPrinted>
  <dcterms:created xsi:type="dcterms:W3CDTF">2011-09-24T16:55:29Z</dcterms:created>
  <dcterms:modified xsi:type="dcterms:W3CDTF">2012-06-01T06:32:53Z</dcterms:modified>
  <cp:category/>
  <cp:version/>
  <cp:contentType/>
  <cp:contentStatus/>
</cp:coreProperties>
</file>